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7680"/>
  </bookViews>
  <sheets>
    <sheet name="Раскрытие информации" sheetId="1" r:id="rId1"/>
  </sheets>
  <externalReferences>
    <externalReference r:id="rId2"/>
    <externalReference r:id="rId3"/>
  </externalReferences>
  <definedNames>
    <definedName name="_xlnm.Print_Area" localSheetId="0">'Раскрытие информации'!$A$1:$S$57</definedName>
  </definedNames>
  <calcPr calcId="144525"/>
</workbook>
</file>

<file path=xl/calcChain.xml><?xml version="1.0" encoding="utf-8"?>
<calcChain xmlns="http://schemas.openxmlformats.org/spreadsheetml/2006/main">
  <c r="S35" i="1" l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S27" i="1"/>
  <c r="R27" i="1"/>
  <c r="Q27" i="1"/>
  <c r="P27" i="1"/>
  <c r="M27" i="1"/>
  <c r="K27" i="1"/>
  <c r="J27" i="1"/>
  <c r="I27" i="1"/>
  <c r="H27" i="1"/>
  <c r="G27" i="1"/>
  <c r="F27" i="1"/>
  <c r="E27" i="1"/>
  <c r="D27" i="1"/>
  <c r="C27" i="1" s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S25" i="1"/>
  <c r="R25" i="1"/>
  <c r="Q25" i="1"/>
  <c r="P25" i="1"/>
  <c r="N25" i="1"/>
  <c r="K25" i="1"/>
  <c r="J25" i="1"/>
  <c r="I25" i="1"/>
  <c r="H25" i="1"/>
  <c r="G25" i="1"/>
  <c r="F25" i="1"/>
  <c r="E25" i="1"/>
  <c r="D25" i="1"/>
  <c r="C25" i="1"/>
  <c r="S24" i="1"/>
  <c r="R24" i="1"/>
  <c r="Q24" i="1"/>
  <c r="P24" i="1"/>
  <c r="L24" i="1"/>
  <c r="K24" i="1"/>
  <c r="J24" i="1"/>
  <c r="I24" i="1"/>
  <c r="H24" i="1"/>
  <c r="G24" i="1"/>
  <c r="F24" i="1"/>
  <c r="E24" i="1"/>
  <c r="D24" i="1"/>
  <c r="C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S22" i="1"/>
  <c r="R22" i="1"/>
  <c r="Q22" i="1"/>
  <c r="P22" i="1"/>
  <c r="L22" i="1"/>
  <c r="K22" i="1"/>
  <c r="J22" i="1"/>
  <c r="I22" i="1"/>
  <c r="H22" i="1"/>
  <c r="G22" i="1"/>
  <c r="F22" i="1"/>
  <c r="E22" i="1"/>
  <c r="D22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S11" i="1"/>
  <c r="R11" i="1"/>
  <c r="F11" i="1" s="1"/>
  <c r="Q11" i="1"/>
  <c r="P11" i="1"/>
  <c r="D11" i="1" s="1"/>
  <c r="L11" i="1"/>
  <c r="K11" i="1"/>
  <c r="J11" i="1"/>
  <c r="I11" i="1"/>
  <c r="H11" i="1"/>
  <c r="G11" i="1"/>
  <c r="E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S9" i="1"/>
  <c r="G9" i="1" s="1"/>
  <c r="R9" i="1"/>
  <c r="Q9" i="1"/>
  <c r="E9" i="1" s="1"/>
  <c r="P9" i="1"/>
  <c r="N9" i="1"/>
  <c r="K9" i="1"/>
  <c r="J9" i="1"/>
  <c r="I9" i="1"/>
  <c r="H9" i="1"/>
  <c r="F9" i="1"/>
  <c r="D9" i="1"/>
  <c r="C9" i="1" s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S7" i="1"/>
  <c r="R7" i="1"/>
  <c r="Q7" i="1"/>
  <c r="P7" i="1"/>
  <c r="O7" i="1"/>
  <c r="N7" i="1"/>
  <c r="N36" i="1" s="1"/>
  <c r="M7" i="1"/>
  <c r="L7" i="1"/>
  <c r="K7" i="1"/>
  <c r="J7" i="1"/>
  <c r="I7" i="1"/>
  <c r="H7" i="1"/>
  <c r="G7" i="1"/>
  <c r="F7" i="1"/>
  <c r="E7" i="1"/>
  <c r="D7" i="1"/>
  <c r="S6" i="1"/>
  <c r="R6" i="1"/>
  <c r="R36" i="1" s="1"/>
  <c r="Q6" i="1"/>
  <c r="P6" i="1"/>
  <c r="P36" i="1" s="1"/>
  <c r="L6" i="1"/>
  <c r="K6" i="1"/>
  <c r="K36" i="1" s="1"/>
  <c r="J6" i="1"/>
  <c r="I6" i="1"/>
  <c r="I36" i="1" s="1"/>
  <c r="H6" i="1"/>
  <c r="G6" i="1"/>
  <c r="E6" i="1"/>
  <c r="C11" i="1" l="1"/>
  <c r="E36" i="1"/>
  <c r="G36" i="1"/>
  <c r="D6" i="1"/>
  <c r="F6" i="1"/>
  <c r="H36" i="1"/>
  <c r="J36" i="1"/>
  <c r="L36" i="1"/>
  <c r="Q36" i="1"/>
  <c r="S36" i="1"/>
  <c r="C7" i="1"/>
  <c r="M36" i="1"/>
  <c r="O36" i="1"/>
  <c r="C8" i="1"/>
  <c r="C12" i="1"/>
  <c r="C13" i="1"/>
  <c r="C34" i="1"/>
  <c r="C35" i="1"/>
  <c r="C23" i="1"/>
  <c r="C26" i="1"/>
  <c r="D36" i="1" l="1"/>
  <c r="C6" i="1"/>
  <c r="C36" i="1" s="1"/>
  <c r="F36" i="1"/>
</calcChain>
</file>

<file path=xl/sharedStrings.xml><?xml version="1.0" encoding="utf-8"?>
<sst xmlns="http://schemas.openxmlformats.org/spreadsheetml/2006/main" count="54" uniqueCount="41">
  <si>
    <r>
      <t>Полезный отпуск электроэнергии потребителям ОАО "Екатеринбургэнергосбыт" в разрезе сетевых организаций</t>
    </r>
    <r>
      <rPr>
        <b/>
        <sz val="16"/>
        <color indexed="8"/>
        <rFont val="Arial"/>
        <family val="2"/>
        <charset val="204"/>
      </rPr>
      <t>, тыс. кВтч</t>
    </r>
  </si>
  <si>
    <t xml:space="preserve">Февраль 2012 </t>
  </si>
  <si>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</si>
  <si>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</si>
  <si>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</si>
  <si>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</si>
  <si>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</si>
  <si>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</si>
  <si>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</si>
  <si>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</si>
  <si>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</si>
  <si>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</si>
  <si>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</si>
  <si>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</si>
  <si>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ОГУП "Птицефабрика "Свердловская"</t>
  </si>
  <si>
    <t>ОАО "Уралхиммаш"</t>
  </si>
  <si>
    <t>ГУП СО "Облкоммунэнерго"</t>
  </si>
  <si>
    <t>ОАО "РЖД"</t>
  </si>
  <si>
    <t>ООО "Ветта-Инвест"</t>
  </si>
  <si>
    <t>ФГУП "Уральский электромеханический завод"</t>
  </si>
  <si>
    <t xml:space="preserve">ОАО "Свердловский ДОЗ" </t>
  </si>
  <si>
    <t>ОАО "Завод БМО"</t>
  </si>
  <si>
    <t>ОАО «Уральский приборостроительный завод»</t>
  </si>
  <si>
    <t>ОАО «УПП «Вектор»</t>
  </si>
  <si>
    <t>ОАО "ВНИИМТ"</t>
  </si>
  <si>
    <t>ОАО «Екатеринбурггаз»</t>
  </si>
  <si>
    <t>ООО «Концерн «Уральский текстиль»</t>
  </si>
  <si>
    <t>ОАО "Аэропорт "Кольцово"</t>
  </si>
  <si>
    <t>ФГАОУ ВПО УрФУ имени первого Президента России Б.Н. Ельцина</t>
  </si>
  <si>
    <t>ЗАО«ЭлектроСетеваяКомпания»</t>
  </si>
  <si>
    <t>ЗАО "Машиностроительный завод имени В.В. Воровского"</t>
  </si>
  <si>
    <t>ООО "ТЭЦ"</t>
  </si>
  <si>
    <t>ООО "Первая Сетевая компания"</t>
  </si>
  <si>
    <t>ЗАО "УТЗ"</t>
  </si>
  <si>
    <t>ООО "Объединенная электросетевая компания"</t>
  </si>
  <si>
    <t>ОАО "НИЗМК"</t>
  </si>
  <si>
    <t>ОАО "Свердловский комбинат хлебопродуктов"</t>
  </si>
  <si>
    <t>ОАО Желдорреммаш</t>
  </si>
  <si>
    <t>ОАО "5 ЦАРЗ"</t>
  </si>
  <si>
    <t>Логистический центр</t>
  </si>
  <si>
    <t>ООО "УК Новая территория""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</si>
</sst>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_р_.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color theme="1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49" fontId="4" fillId="0" borderId="0" xfId="0" applyNumberFormat="1" applyFont="1" applyBorder="1" applyAlignment="1">
      <alignment horizontal="right"/>
    </xf>
    <xf numFmtId="0" fontId="7" fillId="2" borderId="0" xfId="0" applyFont="1" applyFill="1"/>
    <xf numFmtId="164" fontId="9" fillId="2" borderId="1" xfId="0" applyNumberFormat="1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wrapText="1" shrinkToFit="1"/>
    </xf>
    <xf numFmtId="0" fontId="8" fillId="3" borderId="1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vertical="center" wrapText="1" shrinkToFit="1"/>
    </xf>
    <xf numFmtId="164" fontId="9" fillId="3" borderId="1" xfId="0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 wrapText="1" shrinkToFit="1"/>
    </xf>
    <xf numFmtId="3" fontId="8" fillId="3" borderId="1" xfId="0" applyNumberFormat="1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vertical="center" wrapText="1" shrinkToFit="1"/>
    </xf>
    <xf numFmtId="164" fontId="9" fillId="2" borderId="1" xfId="0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 shrinkToFit="1"/>
    </xf>
    <xf numFmtId="164" fontId="8" fillId="2" borderId="1" xfId="0" applyNumberFormat="1" applyFont="1" applyFill="1" applyBorder="1" applyAlignment="1">
      <alignment horizontal="center" vertical="center" wrapText="1" shrinkToFit="1"/>
    </xf>
    <xf numFmtId="3" fontId="8" fillId="3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left" vertical="center" wrapText="1" shrinkToFit="1"/>
    </xf>
    <xf numFmtId="164" fontId="9" fillId="0" borderId="1" xfId="0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wrapText="1" shrinkToFit="1"/>
    </xf>
    <xf numFmtId="0" fontId="8" fillId="3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vertical="center" wrapText="1" shrinkToFit="1"/>
    </xf>
    <xf numFmtId="3" fontId="8" fillId="0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164" fontId="11" fillId="2" borderId="1" xfId="0" applyNumberFormat="1" applyFont="1" applyFill="1" applyBorder="1" applyAlignment="1">
      <alignment horizontal="center" vertical="center" wrapText="1" shrinkToFit="1"/>
    </xf>
    <xf numFmtId="0" fontId="11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/>
    <xf numFmtId="0" fontId="3" fillId="2" borderId="0" xfId="0" applyFont="1" applyFill="1" applyBorder="1"/>
    <xf numFmtId="164" fontId="12" fillId="0" borderId="0" xfId="0" applyNumberFormat="1" applyFont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3"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6"/>
    <cellStyle name="Обычный 15" xfId="7"/>
    <cellStyle name="Обычный 16" xfId="8"/>
    <cellStyle name="Обычный 17" xfId="9"/>
    <cellStyle name="Обычный 18" xfId="10"/>
    <cellStyle name="Обычный 19" xfId="11"/>
    <cellStyle name="Обычный 2" xfId="12"/>
    <cellStyle name="Обычный 2 2" xfId="13"/>
    <cellStyle name="Обычный 20" xfId="14"/>
    <cellStyle name="Обычный 21" xfId="15"/>
    <cellStyle name="Обычный 3" xfId="16"/>
    <cellStyle name="Обычный 4" xfId="17"/>
    <cellStyle name="Обычный 5" xfId="18"/>
    <cellStyle name="Обычный 6" xfId="19"/>
    <cellStyle name="Обычный 7" xfId="20"/>
    <cellStyle name="Обычный 8" xfId="21"/>
    <cellStyle name="Обычный 9" xfId="22"/>
    <cellStyle name="Обычный_Форма сводной ведомости СЭ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eens-fs1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2\02%20&#1092;&#1077;&#1074;&#1088;&#1072;&#1083;&#1100;%202012\&#1055;&#1088;&#1086;&#1074;&#1077;&#1088;&#1082;&#1072;%20&#1089;&#1074;&#1086;&#1076;&#1085;&#1086;&#1081;%20&#1074;&#1077;&#1076;&#1086;&#1084;&#1086;&#1089;&#1090;&#1080;%20&#1045;&#1069;&#1057;&#1050;%20&#1079;&#1072;%20&#1092;&#1077;&#1074;&#1088;&#1072;&#1083;&#1100;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eens-fs1\&#1044;&#1086;&#1082;&#1091;&#1084;&#1077;&#1085;&#1090;&#1099;%20&#1045;&#1069;&#1085;&#1057;\&#1059;&#1055;&#1069;&#1042;&#1058;\&#1058;&#1057;&#1054;\&#1054;&#1090;&#1095;&#1077;&#1090;&#1099;\&#1045;&#1078;&#1077;&#1084;&#1077;&#1089;&#1103;&#1095;&#1085;&#1086;\&#1054;&#1073;&#1098;&#1077;&#1084;%20&#1080;%20&#1089;&#1090;&#1086;&#1080;&#1084;&#1086;&#1089;&#1090;&#1100;%20&#1087;&#1086;&#1090;&#1077;&#1088;&#1100;%20&#1074;%20&#1089;&#1077;&#1090;&#1103;&#1093;\2012\&#1055;&#1086;&#1090;&#1077;&#1088;&#1080;%20&#1074;%20&#1089;&#1077;&#1090;&#1103;&#1093;%20&#1058;&#1057;&#1054;,%20&#1089;&#1090;&#1086;&#1080;&#1084;&#1086;&#1089;&#1090;&#1100;%2001.2012-12.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"/>
      <sheetName val="Раскрытие информации"/>
    </sheetNames>
    <sheetDataSet>
      <sheetData sheetId="0">
        <row r="7">
          <cell r="B7">
            <v>-8096.3020000000006</v>
          </cell>
          <cell r="H7">
            <v>-7183.4080000000004</v>
          </cell>
          <cell r="J7">
            <v>-610.33199999999999</v>
          </cell>
          <cell r="K7">
            <v>-121.47399999999999</v>
          </cell>
          <cell r="R7">
            <v>-181.08799999999999</v>
          </cell>
          <cell r="Z7">
            <v>0</v>
          </cell>
        </row>
        <row r="8">
          <cell r="H8">
            <v>-1723.299</v>
          </cell>
        </row>
        <row r="9">
          <cell r="J9">
            <v>-183.13300000000001</v>
          </cell>
          <cell r="K9">
            <v>-6.8890000000000002</v>
          </cell>
        </row>
        <row r="10">
          <cell r="J10">
            <v>-77.686000000000007</v>
          </cell>
        </row>
        <row r="11">
          <cell r="H11">
            <v>-3263.3409999999999</v>
          </cell>
        </row>
        <row r="12">
          <cell r="J12">
            <v>-46.400000000000006</v>
          </cell>
        </row>
        <row r="13">
          <cell r="J13">
            <v>-34.084000000000003</v>
          </cell>
        </row>
        <row r="14">
          <cell r="J14">
            <v>-204.178</v>
          </cell>
          <cell r="K14">
            <v>-37.566000000000003</v>
          </cell>
        </row>
        <row r="15">
          <cell r="E15">
            <v>-7.35</v>
          </cell>
        </row>
        <row r="17">
          <cell r="H17">
            <v>-19991.151000000005</v>
          </cell>
          <cell r="I17">
            <v>-480.09299999999996</v>
          </cell>
          <cell r="J17">
            <v>-5009.3200000000015</v>
          </cell>
          <cell r="K17">
            <v>-614.62900000000002</v>
          </cell>
        </row>
        <row r="18">
          <cell r="H18">
            <v>103853.06299999998</v>
          </cell>
          <cell r="I18">
            <v>12590.295</v>
          </cell>
          <cell r="J18">
            <v>126007.1050000001</v>
          </cell>
          <cell r="K18">
            <v>54708.236000000055</v>
          </cell>
          <cell r="W18">
            <v>399.93299999999999</v>
          </cell>
          <cell r="X18">
            <v>102.14300000000001</v>
          </cell>
          <cell r="Y18">
            <v>30031.357000000007</v>
          </cell>
          <cell r="Z18">
            <v>124099.95155999993</v>
          </cell>
        </row>
        <row r="21">
          <cell r="J21">
            <v>-260.86599999999999</v>
          </cell>
          <cell r="K21">
            <v>-13.186</v>
          </cell>
          <cell r="N21">
            <v>-700.03499999999997</v>
          </cell>
          <cell r="S21">
            <v>0</v>
          </cell>
          <cell r="X21">
            <v>-4.7200000000000006</v>
          </cell>
          <cell r="Y21">
            <v>-88.53</v>
          </cell>
          <cell r="Z21">
            <v>-17.202999999999999</v>
          </cell>
        </row>
        <row r="24">
          <cell r="J24">
            <v>-650.78899999999999</v>
          </cell>
          <cell r="K24">
            <v>-16.771999999999998</v>
          </cell>
          <cell r="M24">
            <v>-6783.3109999999997</v>
          </cell>
          <cell r="R24">
            <v>0</v>
          </cell>
          <cell r="Y24">
            <v>-1.984</v>
          </cell>
        </row>
        <row r="26">
          <cell r="R26">
            <v>-1447.8789999999999</v>
          </cell>
        </row>
        <row r="27">
          <cell r="J27">
            <v>0</v>
          </cell>
          <cell r="K27">
            <v>0</v>
          </cell>
          <cell r="O27">
            <v>0</v>
          </cell>
          <cell r="T27">
            <v>0</v>
          </cell>
          <cell r="Z27">
            <v>0</v>
          </cell>
        </row>
        <row r="32">
          <cell r="J32">
            <v>-688.92</v>
          </cell>
          <cell r="K32">
            <v>-76.257999999999996</v>
          </cell>
          <cell r="Y32">
            <v>-184.881</v>
          </cell>
          <cell r="Z32">
            <v>-62.484999999999992</v>
          </cell>
        </row>
        <row r="33">
          <cell r="J33">
            <v>-25.283999999999999</v>
          </cell>
          <cell r="K33">
            <v>-55.99</v>
          </cell>
          <cell r="Y33">
            <v>-36.680999999999997</v>
          </cell>
          <cell r="Z33">
            <v>-464.08600000000001</v>
          </cell>
        </row>
        <row r="34">
          <cell r="H34">
            <v>-119.84099999999999</v>
          </cell>
          <cell r="J34">
            <v>-708.01299999999992</v>
          </cell>
          <cell r="K34">
            <v>-143.87499999999989</v>
          </cell>
          <cell r="Y34">
            <v>-24.450000000000003</v>
          </cell>
          <cell r="Z34">
            <v>-659.49699999999996</v>
          </cell>
        </row>
        <row r="35">
          <cell r="J35">
            <v>-1079.52</v>
          </cell>
          <cell r="K35">
            <v>-58.639000000000003</v>
          </cell>
          <cell r="M35">
            <v>-2621.0120000000002</v>
          </cell>
          <cell r="R35">
            <v>0</v>
          </cell>
          <cell r="Z35">
            <v>-25.911999999999999</v>
          </cell>
        </row>
        <row r="36">
          <cell r="J36">
            <v>-53.786999999999999</v>
          </cell>
          <cell r="M36">
            <v>-843.78899999999999</v>
          </cell>
          <cell r="R36">
            <v>0</v>
          </cell>
          <cell r="W36">
            <v>0</v>
          </cell>
          <cell r="Y36">
            <v>0</v>
          </cell>
        </row>
        <row r="37">
          <cell r="J37">
            <v>-232.637</v>
          </cell>
          <cell r="M37">
            <v>-481.92700000000002</v>
          </cell>
          <cell r="R37">
            <v>0</v>
          </cell>
        </row>
        <row r="38">
          <cell r="J38">
            <v>-33.088000000000001</v>
          </cell>
          <cell r="K38">
            <v>-43.56</v>
          </cell>
          <cell r="N38">
            <v>-155.05200000000002</v>
          </cell>
          <cell r="S38">
            <v>0</v>
          </cell>
          <cell r="Z38">
            <v>0</v>
          </cell>
        </row>
        <row r="39">
          <cell r="J39">
            <v>-136.98500000000001</v>
          </cell>
          <cell r="K39">
            <v>-70.932000000000016</v>
          </cell>
          <cell r="M39">
            <v>-1811.0710000000001</v>
          </cell>
          <cell r="O39">
            <v>0</v>
          </cell>
          <cell r="R39">
            <v>0</v>
          </cell>
          <cell r="Z39">
            <v>-94.47399999999999</v>
          </cell>
        </row>
        <row r="40">
          <cell r="J40">
            <v>-141.44200000000001</v>
          </cell>
          <cell r="K40">
            <v>-51.777000000000008</v>
          </cell>
          <cell r="M40">
            <v>-86.044000000000011</v>
          </cell>
          <cell r="O40">
            <v>-10.602</v>
          </cell>
          <cell r="R40">
            <v>0</v>
          </cell>
          <cell r="T40">
            <v>0</v>
          </cell>
          <cell r="Y40">
            <v>-25.52</v>
          </cell>
          <cell r="Z40">
            <v>-83.804000000000016</v>
          </cell>
        </row>
        <row r="42">
          <cell r="J42">
            <v>-9.2199999999999989</v>
          </cell>
          <cell r="K42">
            <v>-18.11</v>
          </cell>
          <cell r="O42">
            <v>-58.010999999999996</v>
          </cell>
        </row>
        <row r="43">
          <cell r="J43">
            <v>-780.41899999999998</v>
          </cell>
          <cell r="M43">
            <v>-1498.6959999999999</v>
          </cell>
          <cell r="R43">
            <v>0</v>
          </cell>
          <cell r="Z43">
            <v>-6.0699999999999994</v>
          </cell>
        </row>
        <row r="44">
          <cell r="J44">
            <v>-650.25800000000004</v>
          </cell>
          <cell r="K44">
            <v>-17.013000000000002</v>
          </cell>
          <cell r="N44">
            <v>-3246.5549999999998</v>
          </cell>
          <cell r="S44">
            <v>0</v>
          </cell>
          <cell r="Y44">
            <v>-11.082000000000001</v>
          </cell>
          <cell r="Z44">
            <v>-4.0010000000000003</v>
          </cell>
        </row>
        <row r="48">
          <cell r="A48" t="str">
            <v>ООО "ЭФЕС"</v>
          </cell>
          <cell r="J48">
            <v>-12.153</v>
          </cell>
          <cell r="K48">
            <v>-12.120000000000001</v>
          </cell>
          <cell r="O48">
            <v>-87.817999999999998</v>
          </cell>
          <cell r="T48">
            <v>0</v>
          </cell>
          <cell r="Y48">
            <v>-85.965000000000003</v>
          </cell>
          <cell r="Z48">
            <v>-83.347000000000008</v>
          </cell>
        </row>
        <row r="49">
          <cell r="R49">
            <v>-5.2450000000000001</v>
          </cell>
        </row>
        <row r="50">
          <cell r="H50">
            <v>0</v>
          </cell>
          <cell r="I50">
            <v>0</v>
          </cell>
          <cell r="J50">
            <v>-200.07999999999998</v>
          </cell>
          <cell r="K50">
            <v>-0.48500000000000004</v>
          </cell>
          <cell r="Z50">
            <v>-3029.8010000000004</v>
          </cell>
        </row>
        <row r="51">
          <cell r="J51">
            <v>0</v>
          </cell>
          <cell r="K51">
            <v>0</v>
          </cell>
          <cell r="O51">
            <v>0</v>
          </cell>
        </row>
        <row r="52">
          <cell r="H52">
            <v>0</v>
          </cell>
          <cell r="J52">
            <v>-3365.2910000000002</v>
          </cell>
          <cell r="K52">
            <v>-235.20199999999994</v>
          </cell>
          <cell r="Y52">
            <v>0</v>
          </cell>
          <cell r="Z52">
            <v>-956.58899999999971</v>
          </cell>
        </row>
        <row r="55">
          <cell r="M55">
            <v>-499.05799999999999</v>
          </cell>
          <cell r="R55">
            <v>0</v>
          </cell>
        </row>
        <row r="57">
          <cell r="H57">
            <v>-0.04</v>
          </cell>
          <cell r="J57">
            <v>-0.72299999999999998</v>
          </cell>
          <cell r="K57">
            <v>-4.3209999999999997</v>
          </cell>
        </row>
        <row r="58">
          <cell r="J58">
            <v>0</v>
          </cell>
          <cell r="K58">
            <v>0</v>
          </cell>
          <cell r="Y58">
            <v>0</v>
          </cell>
          <cell r="Z58">
            <v>0</v>
          </cell>
        </row>
        <row r="61">
          <cell r="M61">
            <v>-259.60599999999999</v>
          </cell>
        </row>
        <row r="62">
          <cell r="J62">
            <v>-150.93800000000002</v>
          </cell>
          <cell r="K62">
            <v>-99.909999999999982</v>
          </cell>
          <cell r="Y62">
            <v>-240.536</v>
          </cell>
          <cell r="Z62">
            <v>-239.13499999999999</v>
          </cell>
        </row>
        <row r="63">
          <cell r="A63" t="str">
            <v>ОАО "ССП "Уралсибгидромеханизация"</v>
          </cell>
          <cell r="J63">
            <v>-15.684000000000001</v>
          </cell>
          <cell r="O63">
            <v>-35.524000000000001</v>
          </cell>
        </row>
        <row r="64">
          <cell r="J64">
            <v>-235.72300000000001</v>
          </cell>
          <cell r="K64">
            <v>-76.853999999999999</v>
          </cell>
          <cell r="M64">
            <v>-437.26499999999999</v>
          </cell>
        </row>
        <row r="65">
          <cell r="J65">
            <v>-213.16499999999999</v>
          </cell>
          <cell r="K65">
            <v>0</v>
          </cell>
          <cell r="M65">
            <v>-490.68099999999998</v>
          </cell>
          <cell r="N65">
            <v>0</v>
          </cell>
          <cell r="O65">
            <v>-150.40100000000001</v>
          </cell>
          <cell r="Y65">
            <v>-86.043999999999997</v>
          </cell>
          <cell r="Z65">
            <v>-92.100000000000009</v>
          </cell>
        </row>
        <row r="66">
          <cell r="J66">
            <v>-1014.376</v>
          </cell>
          <cell r="K66">
            <v>-105.52600000000001</v>
          </cell>
          <cell r="T66">
            <v>-157.23500000000001</v>
          </cell>
          <cell r="Y66">
            <v>-482.85299999999989</v>
          </cell>
        </row>
        <row r="67">
          <cell r="J67">
            <v>-10.821</v>
          </cell>
          <cell r="K67">
            <v>-95.751000000000005</v>
          </cell>
          <cell r="Y67">
            <v>-465.03399999999999</v>
          </cell>
          <cell r="Z67">
            <v>-210.92099999999999</v>
          </cell>
        </row>
        <row r="73">
          <cell r="J73">
            <v>-102.48200000000001</v>
          </cell>
          <cell r="K73">
            <v>-13.781999999999998</v>
          </cell>
          <cell r="M73">
            <v>-173.33700000000002</v>
          </cell>
          <cell r="Y73">
            <v>-10.24</v>
          </cell>
        </row>
        <row r="76">
          <cell r="J76">
            <v>-157.46200000000002</v>
          </cell>
          <cell r="K76">
            <v>-63.097999999999999</v>
          </cell>
          <cell r="M76">
            <v>-53.275999999999996</v>
          </cell>
        </row>
        <row r="77">
          <cell r="J77">
            <v>-97.165000000000006</v>
          </cell>
          <cell r="K77">
            <v>-2.0349999999999997</v>
          </cell>
          <cell r="M77">
            <v>-1331.3869999999999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</sheetNames>
    <sheetDataSet>
      <sheetData sheetId="0" refreshError="1"/>
      <sheetData sheetId="1">
        <row r="7">
          <cell r="F7">
            <v>3.3000000000000002E-2</v>
          </cell>
        </row>
        <row r="14">
          <cell r="F14">
            <v>5.8719999999999999</v>
          </cell>
        </row>
        <row r="21">
          <cell r="F21">
            <v>45540.197</v>
          </cell>
        </row>
        <row r="28">
          <cell r="F28">
            <v>11.667</v>
          </cell>
        </row>
        <row r="42">
          <cell r="F42">
            <v>466.84</v>
          </cell>
        </row>
        <row r="63">
          <cell r="F63">
            <v>16.63</v>
          </cell>
        </row>
        <row r="70">
          <cell r="F70">
            <v>76.459000000000003</v>
          </cell>
        </row>
        <row r="77">
          <cell r="F77">
            <v>648.88800000000003</v>
          </cell>
        </row>
        <row r="98">
          <cell r="F98">
            <v>14.975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57"/>
  <sheetViews>
    <sheetView tabSelected="1" zoomScale="80" zoomScaleNormal="80" zoomScaleSheetLayoutView="70" workbookViewId="0">
      <pane xSplit="3" ySplit="5" topLeftCell="J6" activePane="bottomRight" state="frozen"/>
      <selection pane="topRight" activeCell="C1" sqref="C1"/>
      <selection pane="bottomLeft" activeCell="A3" sqref="A3"/>
      <selection pane="bottomRight" activeCell="Q6" sqref="Q6"/>
    </sheetView>
  </sheetViews>
  <sheetFormatPr defaultRowHeight="12.75"/>
  <cols>
    <col min="1" max="1" width="9.140625" style="1"/>
    <col min="2" max="2" width="47.5703125" style="38" customWidth="1"/>
    <col min="3" max="3" width="14.7109375" style="3" customWidth="1"/>
    <col min="4" max="19" width="13.28515625" style="3" customWidth="1"/>
    <col min="20" max="20" width="2.5703125" style="3" customWidth="1"/>
    <col min="21" max="25" width="12.28515625" style="3" customWidth="1"/>
    <col min="26" max="16384" width="9.140625" style="3"/>
  </cols>
  <sheetData>
    <row r="2" spans="1:25" ht="20.25">
      <c r="B2" s="2" t="s">
        <v>0</v>
      </c>
      <c r="R2" s="4"/>
      <c r="S2" s="5" t="s">
        <v>1</v>
      </c>
    </row>
    <row r="4" spans="1:25" s="6" customFormat="1" ht="22.5" customHeight="1">
      <c r="A4" s="45" t="s">
        <v>2</v>
      </c>
      <c r="B4" s="45" t="s">
        <v>3</v>
      </c>
      <c r="C4" s="47" t="s">
        <v>4</v>
      </c>
      <c r="D4" s="44" t="s">
        <v>5</v>
      </c>
      <c r="E4" s="44"/>
      <c r="F4" s="44"/>
      <c r="G4" s="44"/>
      <c r="H4" s="44" t="s">
        <v>6</v>
      </c>
      <c r="I4" s="44"/>
      <c r="J4" s="44"/>
      <c r="K4" s="44"/>
      <c r="L4" s="44" t="s">
        <v>7</v>
      </c>
      <c r="M4" s="44"/>
      <c r="N4" s="44"/>
      <c r="O4" s="44"/>
      <c r="P4" s="44" t="s">
        <v>8</v>
      </c>
      <c r="Q4" s="44"/>
      <c r="R4" s="44"/>
      <c r="S4" s="44"/>
      <c r="U4" s="3"/>
      <c r="V4" s="3"/>
      <c r="W4" s="3"/>
      <c r="X4" s="3"/>
      <c r="Y4" s="3"/>
    </row>
    <row r="5" spans="1:25" s="8" customFormat="1" ht="27.75" customHeight="1">
      <c r="A5" s="46"/>
      <c r="B5" s="46"/>
      <c r="C5" s="48"/>
      <c r="D5" s="7" t="s">
        <v>9</v>
      </c>
      <c r="E5" s="7" t="s">
        <v>10</v>
      </c>
      <c r="F5" s="7" t="s">
        <v>11</v>
      </c>
      <c r="G5" s="7" t="s">
        <v>12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9</v>
      </c>
      <c r="M5" s="7" t="s">
        <v>10</v>
      </c>
      <c r="N5" s="7" t="s">
        <v>11</v>
      </c>
      <c r="O5" s="7" t="s">
        <v>12</v>
      </c>
      <c r="P5" s="7" t="s">
        <v>9</v>
      </c>
      <c r="Q5" s="7" t="s">
        <v>10</v>
      </c>
      <c r="R5" s="7" t="s">
        <v>11</v>
      </c>
      <c r="S5" s="7" t="s">
        <v>12</v>
      </c>
      <c r="U5" s="3"/>
      <c r="V5" s="3"/>
      <c r="W5" s="3"/>
      <c r="X5" s="3"/>
      <c r="Y5" s="3"/>
    </row>
    <row r="6" spans="1:25" s="8" customFormat="1" ht="25.5" customHeight="1">
      <c r="A6" s="9">
        <v>1</v>
      </c>
      <c r="B6" s="10" t="s">
        <v>13</v>
      </c>
      <c r="C6" s="11">
        <f>SUM(D6:G6)</f>
        <v>484625.81656000006</v>
      </c>
      <c r="D6" s="12">
        <f t="shared" ref="D6:F28" si="0">SUM(H6+L6+P6)</f>
        <v>153747.12699999995</v>
      </c>
      <c r="E6" s="12">
        <f t="shared" si="0"/>
        <v>9066.1690000000017</v>
      </c>
      <c r="F6" s="12">
        <f>SUM(J6+N6+R6)</f>
        <v>149588.79900000012</v>
      </c>
      <c r="G6" s="12">
        <f t="shared" ref="G6:G28" si="1">SUM(K6+O6+S6)</f>
        <v>172223.72156000001</v>
      </c>
      <c r="H6" s="12">
        <f>[1]проверка!H18-[1]проверка!H17+[1]проверка!H21+SUM([1]проверка!H24)+[1]проверка!H27+SUM([1]проверка!H32:H40)+SUM([1]проверка!H42:H44)+SUM([1]проверка!H50:H52)+[1]проверка!H55+[1]проверка!H57+[1]проверка!H58+[1]проверка!H61+[1]проверка!H62+[1]проверка!H63+SUM([1]проверка!H64:H67)+[1]проверка!H73+[1]проверка!H76+[1]проверка!H77+[1]проверка!M76+[1]проверка!M77+[1]проверка!R77+[1]проверка!R76+[1]проверка!M21+SUM([1]проверка!M24)+[1]проверка!M27+SUM([1]проверка!M32:M40)+SUM([1]проверка!M42:M44)+SUM([1]проверка!M50:M52)+[1]проверка!M55+[1]проверка!M57+[1]проверка!M58+[1]проверка!M61+[1]проверка!M62+SUM([1]проверка!M63:M67)+[1]проверка!M73+[1]проверка!R48+[1]проверка!M48+[1]проверка!H48-[1]проверка!R49-[1]проверка!R26+[1]проверка!R21+SUM([1]проверка!R24)+[1]проверка!R27+SUM([1]проверка!R32:R40)+SUM([1]проверка!R42:R44)+[1]проверка!R55+[1]проверка!R57+[1]проверка!R58+[1]проверка!R61+[1]проверка!R62+SUM([1]проверка!R63:R67)+[1]проверка!R73-[1]проверка!H66-[1]проверка!M66-[1]проверка!R66</f>
        <v>107806.99699999997</v>
      </c>
      <c r="I6" s="12">
        <f>[1]проверка!I18-[1]проверка!I17+[1]проверка!I21+SUM([1]проверка!I24)+[1]проверка!I27+SUM([1]проверка!I32:I40)+SUM([1]проверка!I42:I44)+SUM([1]проверка!I50:I52)+[1]проверка!I55+[1]проверка!I57+[1]проверка!I58+[1]проверка!I61+[1]проверка!I62+[1]проверка!I63+SUM([1]проверка!I64:I67)+[1]проверка!I73+[1]проверка!I76+[1]проверка!I77+[1]проверка!N76+[1]проверка!N77+[1]проверка!S77+[1]проверка!S76+[1]проверка!N21+SUM([1]проверка!N24)+[1]проверка!N27+SUM([1]проверка!N32:N40)+SUM([1]проверка!N42:N44)+SUM([1]проверка!N50:N52)+[1]проверка!N55+[1]проверка!N57+[1]проверка!N58+[1]проверка!N61+[1]проверка!N62+SUM([1]проверка!N63:N67)+[1]проверка!N73+[1]проверка!S48+[1]проверка!N48+[1]проверка!I48-[1]проверка!S49-[1]проверка!S26+[1]проверка!S21+SUM([1]проверка!S24)+[1]проверка!S27+SUM([1]проверка!S32:S40)+SUM([1]проверка!S42:S44)+[1]проверка!S55+[1]проверка!S57+[1]проверка!S58+[1]проверка!S61+[1]проверка!S62+SUM([1]проверка!S63:S67)+[1]проверка!S73-[1]проверка!I66-[1]проверка!N66-[1]проверка!S66</f>
        <v>8968.746000000001</v>
      </c>
      <c r="J6" s="12">
        <f>[1]проверка!J18-[1]проверка!J17+[1]проверка!J21+SUM([1]проверка!J24)+[1]проверка!J27+SUM([1]проверка!J32:J40)+SUM([1]проверка!J42:J44)+SUM([1]проверка!J50:J52)+[1]проверка!J55+[1]проверка!J57+[1]проверка!J58+[1]проверка!J61+[1]проверка!J62+[1]проверка!J63+SUM([1]проверка!J64:J67)+[1]проверка!J73+[1]проверка!J76+[1]проверка!J77+[1]проверка!O76+[1]проверка!O77+[1]проверка!T77+[1]проверка!T76+[1]проверка!O21+SUM([1]проверка!O24)+[1]проверка!O27+SUM([1]проверка!O32:O40)+SUM([1]проверка!O42:O44)+SUM([1]проверка!O50:O52)+[1]проверка!O55+[1]проверка!O57+[1]проверка!O58+[1]проверка!O61+[1]проверка!O62+SUM([1]проверка!O63:O67)+[1]проверка!O73+[1]проверка!T48+[1]проверка!O48+[1]проверка!J48-[1]проверка!T49-[1]проверка!T26+[1]проверка!T21+SUM([1]проверка!T24)+[1]проверка!T27+SUM([1]проверка!T32:T40)+SUM([1]проверка!T42:T44)+[1]проверка!T55+[1]проверка!T57+[1]проверка!T58+[1]проверка!T61+[1]проверка!T62+SUM([1]проверка!T63:T65)+[1]проверка!T73-[1]проверка!J66-[1]проверка!O66-[1]проверка!T67-[1]проверка!T66</f>
        <v>120818.38900000011</v>
      </c>
      <c r="K6" s="12">
        <f>[1]проверка!K18-[1]проверка!K17+[1]проверка!K21+SUM([1]проверка!K24)+[1]проверка!K27+SUM([1]проверка!K32:K40)+SUM([1]проверка!K42:K44)+SUM([1]проверка!K50:K52)+[1]проверка!K55+[1]проверка!K57+[1]проверка!K58+[1]проверка!K61+[1]проверка!K62+[1]проверка!K63+SUM([1]проверка!K64:K67)+[1]проверка!K73+[1]проверка!K76+[1]проверка!K77+[1]проверка!P76+[1]проверка!P77+[1]проверка!U77+[1]проверка!U76+[1]проверка!P21+SUM([1]проверка!P24)+[1]проверка!P27+SUM([1]проверка!P32:P40)+SUM([1]проверка!P42:P44)+SUM([1]проверка!P50:P52)+[1]проверка!P55+[1]проверка!P57+[1]проверка!P58+[1]проверка!P61+[1]проверка!P62+SUM([1]проверка!P63:P67)+[1]проверка!P73+[1]проверка!U48+[1]проверка!P48+[1]проверка!K48-[1]проверка!U49-[1]проверка!U26+[1]проверка!U21+SUM([1]проверка!U24)+[1]проверка!U27+SUM([1]проверка!U32:U40)+SUM([1]проверка!U42:U44)+[1]проверка!U55+[1]проверка!U57+[1]проверка!U58+[1]проверка!U61+[1]проверка!U62+SUM([1]проверка!U63:U67)+[1]проверка!U73-[1]проверка!K66-[1]проверка!P66-[1]проверка!U66</f>
        <v>54153.195000000043</v>
      </c>
      <c r="L6" s="13">
        <f>'[2]02'!$F$21</f>
        <v>45540.197</v>
      </c>
      <c r="M6" s="14">
        <v>0</v>
      </c>
      <c r="N6" s="14">
        <v>0</v>
      </c>
      <c r="O6" s="14">
        <v>0</v>
      </c>
      <c r="P6" s="12">
        <f>[1]проверка!W18+[1]проверка!W21+SUM([1]проверка!W24)+[1]проверка!W27+SUM([1]проверка!W32:W40)+SUM([1]проверка!W42:W44)+SUM([1]проверка!W50:W52)+[1]проверка!W48+[1]проверка!W55+[1]проверка!W57+[1]проверка!W58+[1]проверка!W61+[1]проверка!W62+SUM([1]проверка!W63:W67)+[1]проверка!W77+[1]проверка!W76+[1]проверка!W73-[1]проверка!W66</f>
        <v>399.93299999999999</v>
      </c>
      <c r="Q6" s="12">
        <f>[1]проверка!X18+[1]проверка!X21+SUM([1]проверка!X24)+[1]проверка!X27+SUM([1]проверка!X32:X40)+SUM([1]проверка!X42:X44)+SUM([1]проверка!X50:X52)+[1]проверка!X48+[1]проверка!X55+[1]проверка!X57+[1]проверка!X58+[1]проверка!X61+[1]проверка!X62+SUM([1]проверка!X63:X67)+[1]проверка!X77+[1]проверка!X76+[1]проверка!X73-[1]проверка!X66</f>
        <v>97.423000000000016</v>
      </c>
      <c r="R6" s="12">
        <f>[1]проверка!Y18+[1]проверка!Y21+SUM([1]проверка!Y24)+[1]проверка!Y27+SUM([1]проверка!Y32:Y40)+SUM([1]проверка!Y42:Y44)+SUM([1]проверка!Y50:Y52)+[1]проверка!Y48+[1]проверка!Y55+[1]проверка!Y57+[1]проверка!Y58+[1]проверка!Y61+[1]проверка!Y62+SUM([1]проверка!Y63:Y67)+[1]проверка!Y77+[1]проверка!Y76+[1]проверка!Y73-[1]проверка!Y66</f>
        <v>28770.410000000007</v>
      </c>
      <c r="S6" s="12">
        <f>[1]проверка!Z18+[1]проверка!Z21+SUM([1]проверка!Z24)+[1]проверка!Z27+SUM([1]проверка!Z32:Z40)+SUM([1]проверка!Z42:Z44)+SUM([1]проверка!Z50:Z52)+[1]проверка!Z48+[1]проверка!Z55+[1]проверка!Z57+[1]проверка!Z58+[1]проверка!Z61+[1]проверка!Z62+SUM([1]проверка!Z63:Z67)+[1]проверка!Z77+[1]проверка!Z76+[1]проверка!Z73-[1]проверка!Z66</f>
        <v>118070.52655999995</v>
      </c>
      <c r="U6" s="3"/>
      <c r="V6" s="3"/>
      <c r="W6" s="3"/>
      <c r="X6" s="3"/>
      <c r="Y6" s="3"/>
    </row>
    <row r="7" spans="1:25" s="8" customFormat="1" ht="25.5" customHeight="1">
      <c r="A7" s="15">
        <v>2</v>
      </c>
      <c r="B7" s="16" t="s">
        <v>14</v>
      </c>
      <c r="C7" s="17">
        <f t="shared" ref="C7:C35" si="2">SUM(D7:G7)</f>
        <v>1084.5399999999997</v>
      </c>
      <c r="D7" s="18">
        <f t="shared" si="0"/>
        <v>0</v>
      </c>
      <c r="E7" s="19">
        <f t="shared" si="0"/>
        <v>704.755</v>
      </c>
      <c r="F7" s="19">
        <f t="shared" si="0"/>
        <v>349.39599999999996</v>
      </c>
      <c r="G7" s="19">
        <f t="shared" si="1"/>
        <v>30.388999999999999</v>
      </c>
      <c r="H7" s="20">
        <f>-[1]проверка!H21-[1]проверка!M21</f>
        <v>0</v>
      </c>
      <c r="I7" s="21">
        <f>-[1]проверка!I21-[1]проверка!N21</f>
        <v>700.03499999999997</v>
      </c>
      <c r="J7" s="21">
        <f>-[1]проверка!J21-[1]проверка!O21</f>
        <v>260.86599999999999</v>
      </c>
      <c r="K7" s="21">
        <f>-[1]проверка!K21-[1]проверка!P21</f>
        <v>13.186</v>
      </c>
      <c r="L7" s="20">
        <f>-[1]проверка!R21</f>
        <v>0</v>
      </c>
      <c r="M7" s="21">
        <f>-[1]проверка!S21</f>
        <v>0</v>
      </c>
      <c r="N7" s="20">
        <f>-[1]проверка!T21</f>
        <v>0</v>
      </c>
      <c r="O7" s="20">
        <f>-[1]проверка!U21</f>
        <v>0</v>
      </c>
      <c r="P7" s="20">
        <f>-[1]проверка!W21</f>
        <v>0</v>
      </c>
      <c r="Q7" s="20">
        <f>-[1]проверка!X21</f>
        <v>4.7200000000000006</v>
      </c>
      <c r="R7" s="21">
        <f>-[1]проверка!Y21</f>
        <v>88.53</v>
      </c>
      <c r="S7" s="21">
        <f>-[1]проверка!Z21</f>
        <v>17.202999999999999</v>
      </c>
      <c r="U7" s="3"/>
      <c r="V7" s="3"/>
      <c r="W7" s="3"/>
      <c r="X7" s="3"/>
      <c r="Y7" s="3"/>
    </row>
    <row r="8" spans="1:25" s="8" customFormat="1" ht="25.5" customHeight="1">
      <c r="A8" s="15">
        <v>3</v>
      </c>
      <c r="B8" s="16" t="s">
        <v>15</v>
      </c>
      <c r="C8" s="17">
        <f t="shared" si="2"/>
        <v>7642.8779999999997</v>
      </c>
      <c r="D8" s="19">
        <f t="shared" si="0"/>
        <v>6783.3109999999997</v>
      </c>
      <c r="E8" s="19">
        <f t="shared" si="0"/>
        <v>0</v>
      </c>
      <c r="F8" s="19">
        <f t="shared" si="0"/>
        <v>835.90600000000006</v>
      </c>
      <c r="G8" s="19">
        <f t="shared" si="1"/>
        <v>23.660999999999998</v>
      </c>
      <c r="H8" s="21">
        <f>-[1]проверка!H9-[1]проверка!M9-[1]проверка!H24-[1]проверка!M24</f>
        <v>6783.3109999999997</v>
      </c>
      <c r="I8" s="20">
        <f>-[1]проверка!I9-[1]проверка!N9-[1]проверка!I24-[1]проверка!N24</f>
        <v>0</v>
      </c>
      <c r="J8" s="21">
        <f>-[1]проверка!J9-[1]проверка!O9-[1]проверка!J24-[1]проверка!O24</f>
        <v>833.92200000000003</v>
      </c>
      <c r="K8" s="21">
        <f>-[1]проверка!K9-[1]проверка!P9-[1]проверка!K24-[1]проверка!P24</f>
        <v>23.660999999999998</v>
      </c>
      <c r="L8" s="21">
        <f>[1]проверка!R9-[1]проверка!R24</f>
        <v>0</v>
      </c>
      <c r="M8" s="20">
        <f>[1]проверка!S9-[1]проверка!S24</f>
        <v>0</v>
      </c>
      <c r="N8" s="20">
        <f>[1]проверка!T9-[1]проверка!T24</f>
        <v>0</v>
      </c>
      <c r="O8" s="20">
        <f>[1]проверка!U9-[1]проверка!U24</f>
        <v>0</v>
      </c>
      <c r="P8" s="20">
        <f>-[1]проверка!W9-[1]проверка!W24</f>
        <v>0</v>
      </c>
      <c r="Q8" s="20">
        <f>-[1]проверка!X9-[1]проверка!X24</f>
        <v>0</v>
      </c>
      <c r="R8" s="21">
        <f>-[1]проверка!Y9-[1]проверка!Y24</f>
        <v>1.984</v>
      </c>
      <c r="S8" s="20">
        <f>-[1]проверка!Z9-[1]проверка!Z24</f>
        <v>0</v>
      </c>
      <c r="U8" s="3"/>
      <c r="V8" s="3"/>
      <c r="W8" s="3"/>
      <c r="X8" s="3"/>
      <c r="Y8" s="3"/>
    </row>
    <row r="9" spans="1:25" s="8" customFormat="1" ht="25.5" customHeight="1">
      <c r="A9" s="9">
        <v>4</v>
      </c>
      <c r="B9" s="10" t="s">
        <v>16</v>
      </c>
      <c r="C9" s="11">
        <f t="shared" si="2"/>
        <v>1012.577</v>
      </c>
      <c r="D9" s="22">
        <f t="shared" si="0"/>
        <v>0</v>
      </c>
      <c r="E9" s="22">
        <f t="shared" si="0"/>
        <v>0</v>
      </c>
      <c r="F9" s="12">
        <f t="shared" si="0"/>
        <v>873.83399999999995</v>
      </c>
      <c r="G9" s="12">
        <f t="shared" si="1"/>
        <v>138.74299999999999</v>
      </c>
      <c r="H9" s="14">
        <f>-[1]проверка!H32-[1]проверка!M32</f>
        <v>0</v>
      </c>
      <c r="I9" s="14">
        <f>-[1]проверка!I32-[1]проверка!N32</f>
        <v>0</v>
      </c>
      <c r="J9" s="13">
        <f>-[1]проверка!J32-[1]проверка!O32</f>
        <v>688.92</v>
      </c>
      <c r="K9" s="13">
        <f>-[1]проверка!K32-[1]проверка!P32</f>
        <v>76.257999999999996</v>
      </c>
      <c r="L9" s="14">
        <v>0</v>
      </c>
      <c r="M9" s="14">
        <v>0</v>
      </c>
      <c r="N9" s="13">
        <f>'[2]02'!$F$7</f>
        <v>3.3000000000000002E-2</v>
      </c>
      <c r="O9" s="14">
        <v>0</v>
      </c>
      <c r="P9" s="14">
        <f>-[1]проверка!W32</f>
        <v>0</v>
      </c>
      <c r="Q9" s="14">
        <f>-[1]проверка!X32</f>
        <v>0</v>
      </c>
      <c r="R9" s="13">
        <f>-[1]проверка!Y32</f>
        <v>184.881</v>
      </c>
      <c r="S9" s="13">
        <f>-[1]проверка!Z32</f>
        <v>62.484999999999992</v>
      </c>
      <c r="U9" s="3"/>
      <c r="V9" s="3"/>
      <c r="W9" s="3"/>
      <c r="X9" s="3"/>
      <c r="Y9" s="3"/>
    </row>
    <row r="10" spans="1:25" s="8" customFormat="1" ht="25.5" customHeight="1">
      <c r="A10" s="15">
        <v>5</v>
      </c>
      <c r="B10" s="16" t="s">
        <v>17</v>
      </c>
      <c r="C10" s="17">
        <f t="shared" si="2"/>
        <v>3845.3820000000001</v>
      </c>
      <c r="D10" s="19">
        <f t="shared" si="0"/>
        <v>3263.3409999999999</v>
      </c>
      <c r="E10" s="18">
        <f t="shared" si="0"/>
        <v>0</v>
      </c>
      <c r="F10" s="19">
        <f>SUM(J10+N10+R10)</f>
        <v>61.964999999999996</v>
      </c>
      <c r="G10" s="19">
        <f t="shared" si="1"/>
        <v>520.07600000000002</v>
      </c>
      <c r="H10" s="21">
        <f>-[1]проверка!H11-[1]проверка!H33-[1]проверка!M33</f>
        <v>3263.3409999999999</v>
      </c>
      <c r="I10" s="20">
        <f>-[1]проверка!I33-[1]проверка!N33</f>
        <v>0</v>
      </c>
      <c r="J10" s="21">
        <f>-[1]проверка!J33-[1]проверка!O33</f>
        <v>25.283999999999999</v>
      </c>
      <c r="K10" s="21">
        <f>-[1]проверка!K33-[1]проверка!P33</f>
        <v>55.99</v>
      </c>
      <c r="L10" s="20">
        <f>-[1]проверка!R33</f>
        <v>0</v>
      </c>
      <c r="M10" s="20">
        <f>-[1]проверка!S33</f>
        <v>0</v>
      </c>
      <c r="N10" s="20">
        <f>-[1]проверка!T33</f>
        <v>0</v>
      </c>
      <c r="O10" s="20">
        <f>-[1]проверка!U33</f>
        <v>0</v>
      </c>
      <c r="P10" s="20">
        <f>-[1]проверка!W33</f>
        <v>0</v>
      </c>
      <c r="Q10" s="20">
        <f>-[1]проверка!X33</f>
        <v>0</v>
      </c>
      <c r="R10" s="21">
        <f>-[1]проверка!Y33</f>
        <v>36.680999999999997</v>
      </c>
      <c r="S10" s="21">
        <f>-[1]проверка!Z33</f>
        <v>464.08600000000001</v>
      </c>
      <c r="U10" s="3"/>
      <c r="V10" s="3"/>
      <c r="W10" s="3"/>
      <c r="X10" s="3"/>
      <c r="Y10" s="3"/>
    </row>
    <row r="11" spans="1:25" s="8" customFormat="1" ht="25.5" customHeight="1">
      <c r="A11" s="9">
        <v>6</v>
      </c>
      <c r="B11" s="10" t="s">
        <v>18</v>
      </c>
      <c r="C11" s="11">
        <f t="shared" si="2"/>
        <v>1661.5479999999998</v>
      </c>
      <c r="D11" s="12">
        <f t="shared" si="0"/>
        <v>125.71299999999999</v>
      </c>
      <c r="E11" s="22">
        <f t="shared" si="0"/>
        <v>0</v>
      </c>
      <c r="F11" s="12">
        <f t="shared" si="0"/>
        <v>732.46299999999997</v>
      </c>
      <c r="G11" s="12">
        <f t="shared" si="1"/>
        <v>803.37199999999984</v>
      </c>
      <c r="H11" s="13">
        <f>-[1]проверка!H34-[1]проверка!M34</f>
        <v>119.84099999999999</v>
      </c>
      <c r="I11" s="14">
        <f>-[1]проверка!I34-[1]проверка!N34</f>
        <v>0</v>
      </c>
      <c r="J11" s="13">
        <f>-[1]проверка!J34-[1]проверка!O34</f>
        <v>708.01299999999992</v>
      </c>
      <c r="K11" s="13">
        <f>-[1]проверка!K34-[1]проверка!P34</f>
        <v>143.87499999999989</v>
      </c>
      <c r="L11" s="13">
        <f>'[2]02'!$F$14</f>
        <v>5.8719999999999999</v>
      </c>
      <c r="M11" s="14">
        <v>0</v>
      </c>
      <c r="N11" s="14">
        <v>0</v>
      </c>
      <c r="O11" s="14">
        <v>0</v>
      </c>
      <c r="P11" s="14">
        <f>-[1]проверка!W34</f>
        <v>0</v>
      </c>
      <c r="Q11" s="14">
        <f>-[1]проверка!X34</f>
        <v>0</v>
      </c>
      <c r="R11" s="13">
        <f>-[1]проверка!Y34</f>
        <v>24.450000000000003</v>
      </c>
      <c r="S11" s="13">
        <f>-[1]проверка!Z34</f>
        <v>659.49699999999996</v>
      </c>
      <c r="U11" s="3"/>
      <c r="V11" s="3"/>
      <c r="W11" s="3"/>
      <c r="X11" s="3"/>
      <c r="Y11" s="3"/>
    </row>
    <row r="12" spans="1:25" s="8" customFormat="1" ht="25.5" customHeight="1">
      <c r="A12" s="15">
        <v>7</v>
      </c>
      <c r="B12" s="23" t="s">
        <v>19</v>
      </c>
      <c r="C12" s="17">
        <f t="shared" si="2"/>
        <v>3785.0830000000001</v>
      </c>
      <c r="D12" s="19">
        <f t="shared" si="0"/>
        <v>2621.0120000000002</v>
      </c>
      <c r="E12" s="18">
        <f t="shared" si="0"/>
        <v>0</v>
      </c>
      <c r="F12" s="19">
        <f t="shared" si="0"/>
        <v>1079.52</v>
      </c>
      <c r="G12" s="19">
        <f t="shared" si="1"/>
        <v>84.551000000000002</v>
      </c>
      <c r="H12" s="21">
        <f>-[1]проверка!H35-[1]проверка!M35</f>
        <v>2621.0120000000002</v>
      </c>
      <c r="I12" s="20">
        <f>-[1]проверка!I35-[1]проверка!N35</f>
        <v>0</v>
      </c>
      <c r="J12" s="21">
        <f>-[1]проверка!J35-[1]проверка!O35</f>
        <v>1079.52</v>
      </c>
      <c r="K12" s="21">
        <f>-[1]проверка!K35-[1]проверка!P35</f>
        <v>58.639000000000003</v>
      </c>
      <c r="L12" s="21">
        <f>-[1]проверка!R35</f>
        <v>0</v>
      </c>
      <c r="M12" s="20">
        <f>-[1]проверка!S35</f>
        <v>0</v>
      </c>
      <c r="N12" s="20">
        <f>-[1]проверка!T35</f>
        <v>0</v>
      </c>
      <c r="O12" s="20">
        <f>-[1]проверка!U35</f>
        <v>0</v>
      </c>
      <c r="P12" s="20">
        <f>-[1]проверка!W35</f>
        <v>0</v>
      </c>
      <c r="Q12" s="20">
        <f>-[1]проверка!X35</f>
        <v>0</v>
      </c>
      <c r="R12" s="20">
        <f>-[1]проверка!Y35</f>
        <v>0</v>
      </c>
      <c r="S12" s="21">
        <f>-[1]проверка!Z35</f>
        <v>25.911999999999999</v>
      </c>
      <c r="U12" s="3"/>
      <c r="V12" s="3"/>
      <c r="W12" s="3"/>
      <c r="X12" s="3"/>
      <c r="Y12" s="3"/>
    </row>
    <row r="13" spans="1:25" s="8" customFormat="1" ht="25.5" customHeight="1">
      <c r="A13" s="15">
        <v>8</v>
      </c>
      <c r="B13" s="23" t="s">
        <v>20</v>
      </c>
      <c r="C13" s="17">
        <f t="shared" si="2"/>
        <v>897.57600000000002</v>
      </c>
      <c r="D13" s="19">
        <f t="shared" si="0"/>
        <v>843.78899999999999</v>
      </c>
      <c r="E13" s="18">
        <f t="shared" si="0"/>
        <v>0</v>
      </c>
      <c r="F13" s="19">
        <f t="shared" si="0"/>
        <v>53.786999999999999</v>
      </c>
      <c r="G13" s="18">
        <f t="shared" si="1"/>
        <v>0</v>
      </c>
      <c r="H13" s="21">
        <f>-[1]проверка!H36-[1]проверка!M36</f>
        <v>843.78899999999999</v>
      </c>
      <c r="I13" s="20">
        <f>-[1]проверка!I36-[1]проверка!N36</f>
        <v>0</v>
      </c>
      <c r="J13" s="20">
        <f>-[1]проверка!J36-[1]проверка!O36</f>
        <v>53.786999999999999</v>
      </c>
      <c r="K13" s="20">
        <f>-[1]проверка!K36-[1]проверка!P36</f>
        <v>0</v>
      </c>
      <c r="L13" s="20">
        <f>-[1]проверка!R36</f>
        <v>0</v>
      </c>
      <c r="M13" s="20">
        <f>-[1]проверка!S36</f>
        <v>0</v>
      </c>
      <c r="N13" s="20">
        <f>-[1]проверка!T36</f>
        <v>0</v>
      </c>
      <c r="O13" s="20">
        <f>-[1]проверка!U36</f>
        <v>0</v>
      </c>
      <c r="P13" s="20">
        <f>-[1]проверка!W36</f>
        <v>0</v>
      </c>
      <c r="Q13" s="20">
        <f>-[1]проверка!X36</f>
        <v>0</v>
      </c>
      <c r="R13" s="21">
        <f>-[1]проверка!Y36</f>
        <v>0</v>
      </c>
      <c r="S13" s="20">
        <f>-[1]проверка!Z36</f>
        <v>0</v>
      </c>
      <c r="U13" s="3"/>
      <c r="V13" s="3"/>
      <c r="W13" s="3"/>
      <c r="X13" s="3"/>
      <c r="Y13" s="3"/>
    </row>
    <row r="14" spans="1:25" s="8" customFormat="1" ht="25.5" customHeight="1">
      <c r="A14" s="15">
        <v>9</v>
      </c>
      <c r="B14" s="23" t="s">
        <v>21</v>
      </c>
      <c r="C14" s="17">
        <f t="shared" si="2"/>
        <v>714.56400000000008</v>
      </c>
      <c r="D14" s="19">
        <f t="shared" si="0"/>
        <v>481.92700000000002</v>
      </c>
      <c r="E14" s="18">
        <f t="shared" si="0"/>
        <v>0</v>
      </c>
      <c r="F14" s="19">
        <f t="shared" si="0"/>
        <v>232.637</v>
      </c>
      <c r="G14" s="18">
        <f t="shared" si="1"/>
        <v>0</v>
      </c>
      <c r="H14" s="21">
        <f>-[1]проверка!H37-[1]проверка!M37</f>
        <v>481.92700000000002</v>
      </c>
      <c r="I14" s="20">
        <f>-[1]проверка!I37-[1]проверка!N37</f>
        <v>0</v>
      </c>
      <c r="J14" s="21">
        <f>-[1]проверка!J37-[1]проверка!O37</f>
        <v>232.637</v>
      </c>
      <c r="K14" s="20">
        <f>-[1]проверка!K37-[1]проверка!P37</f>
        <v>0</v>
      </c>
      <c r="L14" s="21">
        <f>-[1]проверка!R37</f>
        <v>0</v>
      </c>
      <c r="M14" s="20">
        <f>-[1]проверка!S37</f>
        <v>0</v>
      </c>
      <c r="N14" s="20">
        <f>-[1]проверка!T37</f>
        <v>0</v>
      </c>
      <c r="O14" s="20">
        <f>-[1]проверка!U37</f>
        <v>0</v>
      </c>
      <c r="P14" s="20">
        <f>-[1]проверка!W37</f>
        <v>0</v>
      </c>
      <c r="Q14" s="20">
        <f>-[1]проверка!X37</f>
        <v>0</v>
      </c>
      <c r="R14" s="20">
        <f>-[1]проверка!Y37</f>
        <v>0</v>
      </c>
      <c r="S14" s="20">
        <f>-[1]проверка!Z37</f>
        <v>0</v>
      </c>
      <c r="U14" s="3"/>
      <c r="V14" s="3"/>
      <c r="W14" s="3"/>
      <c r="X14" s="3"/>
      <c r="Y14" s="3"/>
    </row>
    <row r="15" spans="1:25" s="8" customFormat="1" ht="25.5" customHeight="1">
      <c r="A15" s="15">
        <v>10</v>
      </c>
      <c r="B15" s="23" t="s">
        <v>22</v>
      </c>
      <c r="C15" s="17">
        <f t="shared" si="2"/>
        <v>231.70000000000002</v>
      </c>
      <c r="D15" s="19">
        <f t="shared" si="0"/>
        <v>0</v>
      </c>
      <c r="E15" s="19">
        <f t="shared" si="0"/>
        <v>155.05200000000002</v>
      </c>
      <c r="F15" s="19">
        <f t="shared" si="0"/>
        <v>33.088000000000001</v>
      </c>
      <c r="G15" s="19">
        <f t="shared" si="1"/>
        <v>43.56</v>
      </c>
      <c r="H15" s="20">
        <f>-[1]проверка!H38-[1]проверка!M38</f>
        <v>0</v>
      </c>
      <c r="I15" s="21">
        <f>-[1]проверка!I38-[1]проверка!N38</f>
        <v>155.05200000000002</v>
      </c>
      <c r="J15" s="21">
        <f>-[1]проверка!J38-[1]проверка!O38</f>
        <v>33.088000000000001</v>
      </c>
      <c r="K15" s="21">
        <f>-[1]проверка!K38-[1]проверка!P38</f>
        <v>43.56</v>
      </c>
      <c r="L15" s="20">
        <f>-[1]проверка!R38</f>
        <v>0</v>
      </c>
      <c r="M15" s="21">
        <f>-[1]проверка!S38</f>
        <v>0</v>
      </c>
      <c r="N15" s="20">
        <f>-[1]проверка!T38</f>
        <v>0</v>
      </c>
      <c r="O15" s="20">
        <f>-[1]проверка!U38</f>
        <v>0</v>
      </c>
      <c r="P15" s="20">
        <f>-[1]проверка!W38</f>
        <v>0</v>
      </c>
      <c r="Q15" s="20">
        <f>-[1]проверка!X38</f>
        <v>0</v>
      </c>
      <c r="R15" s="20">
        <f>-[1]проверка!Y38</f>
        <v>0</v>
      </c>
      <c r="S15" s="20">
        <f>-[1]проверка!Z38</f>
        <v>0</v>
      </c>
      <c r="U15" s="3"/>
      <c r="V15" s="3"/>
      <c r="W15" s="3"/>
      <c r="X15" s="3"/>
      <c r="Y15" s="3"/>
    </row>
    <row r="16" spans="1:25" s="8" customFormat="1" ht="25.5" customHeight="1">
      <c r="A16" s="15">
        <v>11</v>
      </c>
      <c r="B16" s="23" t="s">
        <v>23</v>
      </c>
      <c r="C16" s="17">
        <f t="shared" si="2"/>
        <v>2113.462</v>
      </c>
      <c r="D16" s="19">
        <f t="shared" si="0"/>
        <v>1811.0710000000001</v>
      </c>
      <c r="E16" s="18">
        <f t="shared" si="0"/>
        <v>0</v>
      </c>
      <c r="F16" s="19">
        <f t="shared" si="0"/>
        <v>136.98500000000001</v>
      </c>
      <c r="G16" s="19">
        <f t="shared" si="1"/>
        <v>165.40600000000001</v>
      </c>
      <c r="H16" s="21">
        <f>-[1]проверка!H39-[1]проверка!M39</f>
        <v>1811.0710000000001</v>
      </c>
      <c r="I16" s="20">
        <f>-[1]проверка!I39-[1]проверка!N39</f>
        <v>0</v>
      </c>
      <c r="J16" s="21">
        <f>-[1]проверка!J39-[1]проверка!O39</f>
        <v>136.98500000000001</v>
      </c>
      <c r="K16" s="21">
        <f>-[1]проверка!K39-[1]проверка!P39</f>
        <v>70.932000000000016</v>
      </c>
      <c r="L16" s="21">
        <f>-[1]проверка!R39</f>
        <v>0</v>
      </c>
      <c r="M16" s="20">
        <f>-[1]проверка!S39</f>
        <v>0</v>
      </c>
      <c r="N16" s="20">
        <f>-[1]проверка!T39</f>
        <v>0</v>
      </c>
      <c r="O16" s="20">
        <f>-[1]проверка!U39</f>
        <v>0</v>
      </c>
      <c r="P16" s="20">
        <f>-[1]проверка!W39</f>
        <v>0</v>
      </c>
      <c r="Q16" s="20">
        <f>-[1]проверка!X39</f>
        <v>0</v>
      </c>
      <c r="R16" s="20">
        <f>-[1]проверка!Y39</f>
        <v>0</v>
      </c>
      <c r="S16" s="21">
        <f>-[1]проверка!Z39</f>
        <v>94.47399999999999</v>
      </c>
      <c r="U16" s="3"/>
      <c r="V16" s="3"/>
      <c r="W16" s="3"/>
      <c r="X16" s="3"/>
      <c r="Y16" s="3"/>
    </row>
    <row r="17" spans="1:25" s="8" customFormat="1" ht="25.5" customHeight="1">
      <c r="A17" s="15">
        <v>12</v>
      </c>
      <c r="B17" s="16" t="s">
        <v>24</v>
      </c>
      <c r="C17" s="17">
        <f t="shared" si="2"/>
        <v>399.18900000000008</v>
      </c>
      <c r="D17" s="19">
        <f t="shared" si="0"/>
        <v>86.044000000000011</v>
      </c>
      <c r="E17" s="18">
        <f t="shared" si="0"/>
        <v>0</v>
      </c>
      <c r="F17" s="19">
        <f t="shared" si="0"/>
        <v>177.56400000000002</v>
      </c>
      <c r="G17" s="19">
        <f t="shared" si="1"/>
        <v>135.58100000000002</v>
      </c>
      <c r="H17" s="21">
        <f>-[1]проверка!H40-[1]проверка!M40</f>
        <v>86.044000000000011</v>
      </c>
      <c r="I17" s="20">
        <f>-[1]проверка!I40-[1]проверка!N40</f>
        <v>0</v>
      </c>
      <c r="J17" s="21">
        <f>-[1]проверка!J40-[1]проверка!O40</f>
        <v>152.04400000000001</v>
      </c>
      <c r="K17" s="21">
        <f>-[1]проверка!K40-[1]проверка!P40</f>
        <v>51.777000000000008</v>
      </c>
      <c r="L17" s="21">
        <f>-[1]проверка!R40</f>
        <v>0</v>
      </c>
      <c r="M17" s="20">
        <f>-[1]проверка!S40</f>
        <v>0</v>
      </c>
      <c r="N17" s="21">
        <f>-[1]проверка!T40</f>
        <v>0</v>
      </c>
      <c r="O17" s="20">
        <f>-[1]проверка!U40</f>
        <v>0</v>
      </c>
      <c r="P17" s="20">
        <f>-[1]проверка!W40</f>
        <v>0</v>
      </c>
      <c r="Q17" s="20">
        <f>-[1]проверка!X40</f>
        <v>0</v>
      </c>
      <c r="R17" s="21">
        <f>-[1]проверка!Y40</f>
        <v>25.52</v>
      </c>
      <c r="S17" s="21">
        <f>-[1]проверка!Z40</f>
        <v>83.804000000000016</v>
      </c>
      <c r="U17" s="3"/>
      <c r="V17" s="3"/>
      <c r="W17" s="3"/>
      <c r="X17" s="3"/>
      <c r="Y17" s="3"/>
    </row>
    <row r="18" spans="1:25" s="8" customFormat="1" ht="25.5" customHeight="1">
      <c r="A18" s="15">
        <v>13</v>
      </c>
      <c r="B18" s="23" t="s">
        <v>25</v>
      </c>
      <c r="C18" s="17">
        <f t="shared" si="2"/>
        <v>85.340999999999994</v>
      </c>
      <c r="D18" s="18">
        <f t="shared" si="0"/>
        <v>0</v>
      </c>
      <c r="E18" s="18">
        <f t="shared" si="0"/>
        <v>0</v>
      </c>
      <c r="F18" s="19">
        <f t="shared" si="0"/>
        <v>67.230999999999995</v>
      </c>
      <c r="G18" s="19">
        <f t="shared" si="1"/>
        <v>18.11</v>
      </c>
      <c r="H18" s="20">
        <f>-[1]проверка!H42-[1]проверка!M42</f>
        <v>0</v>
      </c>
      <c r="I18" s="20">
        <f>-[1]проверка!I42-[1]проверка!N42</f>
        <v>0</v>
      </c>
      <c r="J18" s="21">
        <f>-[1]проверка!J42-[1]проверка!O42</f>
        <v>67.230999999999995</v>
      </c>
      <c r="K18" s="21">
        <f>-[1]проверка!K42-[1]проверка!P42</f>
        <v>18.11</v>
      </c>
      <c r="L18" s="20">
        <f>-[1]проверка!R42</f>
        <v>0</v>
      </c>
      <c r="M18" s="20">
        <f>-[1]проверка!S42</f>
        <v>0</v>
      </c>
      <c r="N18" s="20">
        <f>-[1]проверка!T42</f>
        <v>0</v>
      </c>
      <c r="O18" s="20">
        <f>-[1]проверка!U42</f>
        <v>0</v>
      </c>
      <c r="P18" s="20">
        <f>-[1]проверка!W42</f>
        <v>0</v>
      </c>
      <c r="Q18" s="20">
        <f>-[1]проверка!X42</f>
        <v>0</v>
      </c>
      <c r="R18" s="20">
        <f>-[1]проверка!Y42</f>
        <v>0</v>
      </c>
      <c r="S18" s="20">
        <f>-[1]проверка!Z42</f>
        <v>0</v>
      </c>
      <c r="U18" s="3"/>
      <c r="V18" s="3"/>
      <c r="W18" s="3"/>
      <c r="X18" s="3"/>
      <c r="Y18" s="3"/>
    </row>
    <row r="19" spans="1:25" s="8" customFormat="1" ht="25.5" customHeight="1">
      <c r="A19" s="15">
        <v>14</v>
      </c>
      <c r="B19" s="23" t="s">
        <v>26</v>
      </c>
      <c r="C19" s="17">
        <f t="shared" si="2"/>
        <v>2285.1849999999999</v>
      </c>
      <c r="D19" s="19">
        <f t="shared" si="0"/>
        <v>1498.6959999999999</v>
      </c>
      <c r="E19" s="18">
        <f t="shared" si="0"/>
        <v>0</v>
      </c>
      <c r="F19" s="19">
        <f t="shared" si="0"/>
        <v>780.41899999999998</v>
      </c>
      <c r="G19" s="19">
        <f t="shared" si="1"/>
        <v>6.0699999999999994</v>
      </c>
      <c r="H19" s="21">
        <f>-[1]проверка!H43-[1]проверка!M43</f>
        <v>1498.6959999999999</v>
      </c>
      <c r="I19" s="20">
        <f>-[1]проверка!I43-[1]проверка!N43</f>
        <v>0</v>
      </c>
      <c r="J19" s="21">
        <f>-[1]проверка!J43-[1]проверка!O43</f>
        <v>780.41899999999998</v>
      </c>
      <c r="K19" s="20">
        <f>-[1]проверка!K43-[1]проверка!P43</f>
        <v>0</v>
      </c>
      <c r="L19" s="21">
        <f>-[1]проверка!R43</f>
        <v>0</v>
      </c>
      <c r="M19" s="20">
        <f>-[1]проверка!S43</f>
        <v>0</v>
      </c>
      <c r="N19" s="20">
        <f>-[1]проверка!T43</f>
        <v>0</v>
      </c>
      <c r="O19" s="20">
        <f>-[1]проверка!U43</f>
        <v>0</v>
      </c>
      <c r="P19" s="20">
        <f>-[1]проверка!W43</f>
        <v>0</v>
      </c>
      <c r="Q19" s="20">
        <f>-[1]проверка!X43</f>
        <v>0</v>
      </c>
      <c r="R19" s="20">
        <f>-[1]проверка!Y43</f>
        <v>0</v>
      </c>
      <c r="S19" s="21">
        <f>-[1]проверка!Z43</f>
        <v>6.0699999999999994</v>
      </c>
      <c r="U19" s="3"/>
      <c r="V19" s="3"/>
      <c r="W19" s="3"/>
      <c r="X19" s="3"/>
      <c r="Y19" s="3"/>
    </row>
    <row r="20" spans="1:25" s="8" customFormat="1" ht="25.5" customHeight="1">
      <c r="A20" s="15">
        <v>15</v>
      </c>
      <c r="B20" s="23" t="s">
        <v>27</v>
      </c>
      <c r="C20" s="17">
        <f t="shared" si="2"/>
        <v>3928.9090000000001</v>
      </c>
      <c r="D20" s="18">
        <f t="shared" si="0"/>
        <v>0</v>
      </c>
      <c r="E20" s="19">
        <f t="shared" si="0"/>
        <v>3246.5549999999998</v>
      </c>
      <c r="F20" s="19">
        <f t="shared" si="0"/>
        <v>661.34</v>
      </c>
      <c r="G20" s="19">
        <f t="shared" si="1"/>
        <v>21.014000000000003</v>
      </c>
      <c r="H20" s="21">
        <f>-[1]проверка!H44-[1]проверка!M44</f>
        <v>0</v>
      </c>
      <c r="I20" s="21">
        <f>-[1]проверка!I44-[1]проверка!N44</f>
        <v>3246.5549999999998</v>
      </c>
      <c r="J20" s="21">
        <f>-[1]проверка!J44-[1]проверка!O44</f>
        <v>650.25800000000004</v>
      </c>
      <c r="K20" s="21">
        <f>-[1]проверка!K44-[1]проверка!P44</f>
        <v>17.013000000000002</v>
      </c>
      <c r="L20" s="20">
        <f>-[1]проверка!R44</f>
        <v>0</v>
      </c>
      <c r="M20" s="21">
        <f>-[1]проверка!S44</f>
        <v>0</v>
      </c>
      <c r="N20" s="20">
        <f>-[1]проверка!T44</f>
        <v>0</v>
      </c>
      <c r="O20" s="20">
        <f>-[1]проверка!U44</f>
        <v>0</v>
      </c>
      <c r="P20" s="20">
        <f>-[1]проверка!W44</f>
        <v>0</v>
      </c>
      <c r="Q20" s="20">
        <f>-[1]проверка!X44</f>
        <v>0</v>
      </c>
      <c r="R20" s="21">
        <f>-[1]проверка!Y44</f>
        <v>11.082000000000001</v>
      </c>
      <c r="S20" s="21">
        <f>-[1]проверка!Z44</f>
        <v>4.0010000000000003</v>
      </c>
      <c r="U20" s="3"/>
      <c r="V20" s="3"/>
      <c r="W20" s="3"/>
      <c r="X20" s="3"/>
      <c r="Y20" s="3"/>
    </row>
    <row r="21" spans="1:25" s="30" customFormat="1" ht="25.5" customHeight="1">
      <c r="A21" s="24">
        <v>16</v>
      </c>
      <c r="B21" s="25" t="s">
        <v>28</v>
      </c>
      <c r="C21" s="26">
        <f t="shared" si="2"/>
        <v>11326.668000000001</v>
      </c>
      <c r="D21" s="27">
        <f t="shared" si="0"/>
        <v>7364.4960000000001</v>
      </c>
      <c r="E21" s="27">
        <f t="shared" si="0"/>
        <v>0</v>
      </c>
      <c r="F21" s="27">
        <f t="shared" si="0"/>
        <v>810.41200000000003</v>
      </c>
      <c r="G21" s="27">
        <f t="shared" si="1"/>
        <v>3151.76</v>
      </c>
      <c r="H21" s="28">
        <f>-[1]проверка!H7-[1]проверка!M7-[1]проверка!H50-[1]проверка!M50</f>
        <v>7183.4080000000004</v>
      </c>
      <c r="I21" s="28">
        <f>-[1]проверка!I7-[1]проверка!N7-[1]проверка!I50-[1]проверка!N50</f>
        <v>0</v>
      </c>
      <c r="J21" s="28">
        <f>-[1]проверка!J7-[1]проверка!O7-[1]проверка!J50-[1]проверка!O50</f>
        <v>810.41200000000003</v>
      </c>
      <c r="K21" s="28">
        <f>-[1]проверка!K7-[1]проверка!P7-[1]проверка!K50-[1]проверка!P50</f>
        <v>121.95899999999999</v>
      </c>
      <c r="L21" s="28">
        <f>-[1]проверка!R7-[1]проверка!R50</f>
        <v>181.08799999999999</v>
      </c>
      <c r="M21" s="29">
        <f>-[1]проверка!S7-[1]проверка!S50</f>
        <v>0</v>
      </c>
      <c r="N21" s="29">
        <f>-[1]проверка!T7-[1]проверка!T50</f>
        <v>0</v>
      </c>
      <c r="O21" s="29">
        <f>-[1]проверка!U7-[1]проверка!U50</f>
        <v>0</v>
      </c>
      <c r="P21" s="29">
        <f>-[1]проверка!W7-[1]проверка!W50</f>
        <v>0</v>
      </c>
      <c r="Q21" s="29">
        <f>-[1]проверка!X7-[1]проверка!X50</f>
        <v>0</v>
      </c>
      <c r="R21" s="29">
        <f>-[1]проверка!Y7-[1]проверка!Y50</f>
        <v>0</v>
      </c>
      <c r="S21" s="28">
        <f>-[1]проверка!Z7-[1]проверка!Z50</f>
        <v>3029.8010000000004</v>
      </c>
      <c r="U21" s="3"/>
      <c r="V21" s="3"/>
      <c r="W21" s="3"/>
      <c r="X21" s="3"/>
      <c r="Y21" s="3"/>
    </row>
    <row r="22" spans="1:25" s="8" customFormat="1" ht="25.5" customHeight="1">
      <c r="A22" s="9">
        <v>17</v>
      </c>
      <c r="B22" s="31" t="s">
        <v>29</v>
      </c>
      <c r="C22" s="11">
        <f t="shared" si="2"/>
        <v>5205.9699999999993</v>
      </c>
      <c r="D22" s="12">
        <f t="shared" si="0"/>
        <v>648.88800000000003</v>
      </c>
      <c r="E22" s="22">
        <f t="shared" si="0"/>
        <v>0</v>
      </c>
      <c r="F22" s="12">
        <f t="shared" si="0"/>
        <v>3365.2910000000002</v>
      </c>
      <c r="G22" s="12">
        <f t="shared" si="1"/>
        <v>1191.7909999999997</v>
      </c>
      <c r="H22" s="13">
        <f>-[1]проверка!H52-[1]проверка!M52</f>
        <v>0</v>
      </c>
      <c r="I22" s="14">
        <f>-[1]проверка!I52-[1]проверка!N52</f>
        <v>0</v>
      </c>
      <c r="J22" s="13">
        <f>-[1]проверка!J52-[1]проверка!O52</f>
        <v>3365.2910000000002</v>
      </c>
      <c r="K22" s="13">
        <f>-[1]проверка!K52-[1]проверка!P52</f>
        <v>235.20199999999994</v>
      </c>
      <c r="L22" s="13">
        <f>'[2]02'!$F$77</f>
        <v>648.88800000000003</v>
      </c>
      <c r="M22" s="14">
        <v>0</v>
      </c>
      <c r="N22" s="14">
        <v>0</v>
      </c>
      <c r="O22" s="14">
        <v>0</v>
      </c>
      <c r="P22" s="14">
        <f>-[1]проверка!W52</f>
        <v>0</v>
      </c>
      <c r="Q22" s="14">
        <f>-[1]проверка!X52</f>
        <v>0</v>
      </c>
      <c r="R22" s="14">
        <f>-[1]проверка!Y52</f>
        <v>0</v>
      </c>
      <c r="S22" s="13">
        <f>-[1]проверка!Z52</f>
        <v>956.58899999999971</v>
      </c>
      <c r="U22" s="3"/>
      <c r="V22" s="3"/>
      <c r="W22" s="3"/>
      <c r="X22" s="3"/>
      <c r="Y22" s="3"/>
    </row>
    <row r="23" spans="1:25" s="8" customFormat="1" ht="25.5" customHeight="1">
      <c r="A23" s="15">
        <v>18</v>
      </c>
      <c r="B23" s="23" t="s">
        <v>30</v>
      </c>
      <c r="C23" s="17">
        <f t="shared" si="2"/>
        <v>576.74400000000003</v>
      </c>
      <c r="D23" s="19">
        <f t="shared" si="0"/>
        <v>499.05799999999999</v>
      </c>
      <c r="E23" s="18">
        <f t="shared" si="0"/>
        <v>0</v>
      </c>
      <c r="F23" s="19">
        <f>SUM(J23+N23+R23)</f>
        <v>77.686000000000007</v>
      </c>
      <c r="G23" s="18">
        <f t="shared" si="1"/>
        <v>0</v>
      </c>
      <c r="H23" s="21">
        <f>-[1]проверка!H55-[1]проверка!M55</f>
        <v>499.05799999999999</v>
      </c>
      <c r="I23" s="20">
        <f>-[1]проверка!I55-[1]проверка!N55</f>
        <v>0</v>
      </c>
      <c r="J23" s="21">
        <f>-[1]проверка!J55-[1]проверка!O55-[1]проверка!J10</f>
        <v>77.686000000000007</v>
      </c>
      <c r="K23" s="20">
        <f>-[1]проверка!K55-[1]проверка!P55</f>
        <v>0</v>
      </c>
      <c r="L23" s="21">
        <f>-[1]проверка!R55</f>
        <v>0</v>
      </c>
      <c r="M23" s="20">
        <f>-[1]проверка!S55</f>
        <v>0</v>
      </c>
      <c r="N23" s="20">
        <f>-[1]проверка!T55</f>
        <v>0</v>
      </c>
      <c r="O23" s="20">
        <f>-[1]проверка!U55</f>
        <v>0</v>
      </c>
      <c r="P23" s="20">
        <f>-[1]проверка!W55</f>
        <v>0</v>
      </c>
      <c r="Q23" s="20">
        <f>-[1]проверка!X55</f>
        <v>0</v>
      </c>
      <c r="R23" s="20">
        <f>-[1]проверка!Y55</f>
        <v>0</v>
      </c>
      <c r="S23" s="20">
        <f>-[1]проверка!Z55</f>
        <v>0</v>
      </c>
      <c r="U23" s="3"/>
      <c r="V23" s="3"/>
      <c r="W23" s="3"/>
      <c r="X23" s="3"/>
      <c r="Y23" s="3"/>
    </row>
    <row r="24" spans="1:25" s="8" customFormat="1" ht="25.5" customHeight="1">
      <c r="A24" s="9">
        <v>19</v>
      </c>
      <c r="B24" s="31" t="s">
        <v>31</v>
      </c>
      <c r="C24" s="11">
        <f t="shared" si="2"/>
        <v>2195.223</v>
      </c>
      <c r="D24" s="12">
        <f t="shared" si="0"/>
        <v>2190.1790000000001</v>
      </c>
      <c r="E24" s="22">
        <f t="shared" si="0"/>
        <v>0</v>
      </c>
      <c r="F24" s="12">
        <f t="shared" si="0"/>
        <v>0.72299999999999998</v>
      </c>
      <c r="G24" s="12">
        <f t="shared" si="1"/>
        <v>4.3209999999999997</v>
      </c>
      <c r="H24" s="13">
        <f>-[1]проверка!H8-[1]проверка!H57</f>
        <v>1723.3389999999999</v>
      </c>
      <c r="I24" s="14">
        <f>-[1]проверка!I8-[1]проверка!I57</f>
        <v>0</v>
      </c>
      <c r="J24" s="13">
        <f>-[1]проверка!J8-[1]проверка!J57</f>
        <v>0.72299999999999998</v>
      </c>
      <c r="K24" s="13">
        <f>-[1]проверка!K8-[1]проверка!K57</f>
        <v>4.3209999999999997</v>
      </c>
      <c r="L24" s="13">
        <f>'[2]02'!$F$42</f>
        <v>466.84</v>
      </c>
      <c r="M24" s="14">
        <v>0</v>
      </c>
      <c r="N24" s="14">
        <v>0</v>
      </c>
      <c r="O24" s="14">
        <v>0</v>
      </c>
      <c r="P24" s="14">
        <f>-[1]проверка!W8-[1]проверка!W57</f>
        <v>0</v>
      </c>
      <c r="Q24" s="14">
        <f>-[1]проверка!X8-[1]проверка!X57</f>
        <v>0</v>
      </c>
      <c r="R24" s="14">
        <f>-[1]проверка!Y8-[1]проверка!Y57</f>
        <v>0</v>
      </c>
      <c r="S24" s="14">
        <f>-[1]проверка!Z8-[1]проверка!Z57</f>
        <v>0</v>
      </c>
      <c r="U24" s="3"/>
      <c r="V24" s="3"/>
      <c r="W24" s="3"/>
      <c r="X24" s="3"/>
      <c r="Y24" s="3"/>
    </row>
    <row r="25" spans="1:25" s="8" customFormat="1" ht="25.5" customHeight="1">
      <c r="A25" s="9">
        <v>20</v>
      </c>
      <c r="B25" s="31" t="s">
        <v>32</v>
      </c>
      <c r="C25" s="11">
        <f t="shared" si="2"/>
        <v>16.63</v>
      </c>
      <c r="D25" s="22">
        <f t="shared" si="0"/>
        <v>0</v>
      </c>
      <c r="E25" s="22">
        <f t="shared" si="0"/>
        <v>0</v>
      </c>
      <c r="F25" s="12">
        <f t="shared" si="0"/>
        <v>16.63</v>
      </c>
      <c r="G25" s="12">
        <f t="shared" si="1"/>
        <v>0</v>
      </c>
      <c r="H25" s="14">
        <f>-[1]проверка!H58-[1]проверка!M58</f>
        <v>0</v>
      </c>
      <c r="I25" s="14">
        <f>-[1]проверка!I58-[1]проверка!N58</f>
        <v>0</v>
      </c>
      <c r="J25" s="13">
        <f>-[1]проверка!J58-[1]проверка!O58</f>
        <v>0</v>
      </c>
      <c r="K25" s="14">
        <f>-[1]проверка!K58-[1]проверка!P58</f>
        <v>0</v>
      </c>
      <c r="L25" s="14">
        <v>0</v>
      </c>
      <c r="M25" s="14">
        <v>0</v>
      </c>
      <c r="N25" s="13">
        <f>'[2]02'!$F$63</f>
        <v>16.63</v>
      </c>
      <c r="O25" s="14">
        <v>0</v>
      </c>
      <c r="P25" s="14">
        <f>-[1]проверка!W58</f>
        <v>0</v>
      </c>
      <c r="Q25" s="14">
        <f>-[1]проверка!X58</f>
        <v>0</v>
      </c>
      <c r="R25" s="13">
        <f>-[1]проверка!Y58</f>
        <v>0</v>
      </c>
      <c r="S25" s="13">
        <f>-[1]проверка!Z58</f>
        <v>0</v>
      </c>
      <c r="U25" s="3"/>
      <c r="V25" s="3"/>
      <c r="W25" s="3"/>
      <c r="X25" s="3"/>
      <c r="Y25" s="3"/>
    </row>
    <row r="26" spans="1:25" s="8" customFormat="1" ht="25.5" customHeight="1">
      <c r="A26" s="15">
        <v>21</v>
      </c>
      <c r="B26" s="23" t="s">
        <v>33</v>
      </c>
      <c r="C26" s="17">
        <f t="shared" si="2"/>
        <v>259.60599999999999</v>
      </c>
      <c r="D26" s="19">
        <f t="shared" si="0"/>
        <v>259.60599999999999</v>
      </c>
      <c r="E26" s="18">
        <f t="shared" si="0"/>
        <v>0</v>
      </c>
      <c r="F26" s="18">
        <f t="shared" si="0"/>
        <v>0</v>
      </c>
      <c r="G26" s="18">
        <f t="shared" si="1"/>
        <v>0</v>
      </c>
      <c r="H26" s="21">
        <f>-[1]проверка!H61-[1]проверка!M61</f>
        <v>259.60599999999999</v>
      </c>
      <c r="I26" s="20">
        <f>-[1]проверка!I61-[1]проверка!N61</f>
        <v>0</v>
      </c>
      <c r="J26" s="20">
        <f>-[1]проверка!J61-[1]проверка!O61</f>
        <v>0</v>
      </c>
      <c r="K26" s="20">
        <f>-[1]проверка!K61-[1]проверка!P61</f>
        <v>0</v>
      </c>
      <c r="L26" s="20">
        <f>-[1]проверка!R61</f>
        <v>0</v>
      </c>
      <c r="M26" s="20">
        <f>-[1]проверка!S61</f>
        <v>0</v>
      </c>
      <c r="N26" s="20">
        <f>-[1]проверка!T61</f>
        <v>0</v>
      </c>
      <c r="O26" s="20">
        <f>-[1]проверка!U61</f>
        <v>0</v>
      </c>
      <c r="P26" s="20">
        <f>-[1]проверка!W61</f>
        <v>0</v>
      </c>
      <c r="Q26" s="20">
        <f>-[1]проверка!X61</f>
        <v>0</v>
      </c>
      <c r="R26" s="20">
        <f>-[1]проверка!Y61</f>
        <v>0</v>
      </c>
      <c r="S26" s="20">
        <f>-[1]проверка!Z61</f>
        <v>0</v>
      </c>
      <c r="U26" s="3"/>
      <c r="V26" s="3"/>
      <c r="W26" s="3"/>
      <c r="X26" s="3"/>
      <c r="Y26" s="3"/>
    </row>
    <row r="27" spans="1:25" s="8" customFormat="1" ht="25.5" customHeight="1">
      <c r="A27" s="9">
        <v>22</v>
      </c>
      <c r="B27" s="31" t="s">
        <v>34</v>
      </c>
      <c r="C27" s="11">
        <f t="shared" si="2"/>
        <v>806.97800000000007</v>
      </c>
      <c r="D27" s="22">
        <f t="shared" si="0"/>
        <v>0</v>
      </c>
      <c r="E27" s="12">
        <f>SUM(I27+M27+Q27)</f>
        <v>76.459000000000003</v>
      </c>
      <c r="F27" s="12">
        <f t="shared" si="0"/>
        <v>391.47400000000005</v>
      </c>
      <c r="G27" s="12">
        <f t="shared" si="1"/>
        <v>339.04499999999996</v>
      </c>
      <c r="H27" s="14">
        <f>-[1]проверка!H62-[1]проверка!M62</f>
        <v>0</v>
      </c>
      <c r="I27" s="14">
        <f>-[1]проверка!I62-[1]проверка!N62</f>
        <v>0</v>
      </c>
      <c r="J27" s="13">
        <f>-[1]проверка!J62-[1]проверка!O62</f>
        <v>150.93800000000002</v>
      </c>
      <c r="K27" s="13">
        <f>-[1]проверка!K62-[1]проверка!P62</f>
        <v>99.909999999999982</v>
      </c>
      <c r="L27" s="14">
        <v>0</v>
      </c>
      <c r="M27" s="13">
        <f>'[2]02'!$F$70</f>
        <v>76.459000000000003</v>
      </c>
      <c r="N27" s="14">
        <v>0</v>
      </c>
      <c r="O27" s="14">
        <v>0</v>
      </c>
      <c r="P27" s="14">
        <f>-[1]проверка!W62</f>
        <v>0</v>
      </c>
      <c r="Q27" s="14">
        <f>-[1]проверка!X62</f>
        <v>0</v>
      </c>
      <c r="R27" s="13">
        <f>-[1]проверка!Y62</f>
        <v>240.536</v>
      </c>
      <c r="S27" s="13">
        <f>-[1]проверка!Z62</f>
        <v>239.13499999999999</v>
      </c>
      <c r="U27" s="3"/>
      <c r="V27" s="3"/>
      <c r="W27" s="3"/>
      <c r="X27" s="3"/>
      <c r="Y27" s="3"/>
    </row>
    <row r="28" spans="1:25" s="8" customFormat="1" ht="25.5" customHeight="1">
      <c r="A28" s="15">
        <v>23</v>
      </c>
      <c r="B28" s="23" t="s">
        <v>35</v>
      </c>
      <c r="C28" s="17">
        <f t="shared" si="2"/>
        <v>749.8420000000001</v>
      </c>
      <c r="D28" s="19">
        <f t="shared" si="0"/>
        <v>437.26499999999999</v>
      </c>
      <c r="E28" s="18">
        <f t="shared" si="0"/>
        <v>0</v>
      </c>
      <c r="F28" s="19">
        <f t="shared" si="0"/>
        <v>235.72300000000001</v>
      </c>
      <c r="G28" s="19">
        <f t="shared" si="1"/>
        <v>76.853999999999999</v>
      </c>
      <c r="H28" s="21">
        <f>-[1]проверка!H64-[1]проверка!M64</f>
        <v>437.26499999999999</v>
      </c>
      <c r="I28" s="20">
        <f>-[1]проверка!I64-[1]проверка!N64</f>
        <v>0</v>
      </c>
      <c r="J28" s="21">
        <f>-[1]проверка!J64-[1]проверка!O64</f>
        <v>235.72300000000001</v>
      </c>
      <c r="K28" s="21">
        <f>-[1]проверка!K64-[1]проверка!P64</f>
        <v>76.853999999999999</v>
      </c>
      <c r="L28" s="20">
        <f>-[1]проверка!R64</f>
        <v>0</v>
      </c>
      <c r="M28" s="20">
        <f>-[1]проверка!S64</f>
        <v>0</v>
      </c>
      <c r="N28" s="20">
        <f>-[1]проверка!T64</f>
        <v>0</v>
      </c>
      <c r="O28" s="20">
        <f>-[1]проверка!U64</f>
        <v>0</v>
      </c>
      <c r="P28" s="20">
        <f>-[1]проверка!W64</f>
        <v>0</v>
      </c>
      <c r="Q28" s="20">
        <f>-[1]проверка!X64</f>
        <v>0</v>
      </c>
      <c r="R28" s="20">
        <f>-[1]проверка!Y64</f>
        <v>0</v>
      </c>
      <c r="S28" s="20">
        <f>-[1]проверка!Z64</f>
        <v>0</v>
      </c>
      <c r="U28" s="3"/>
      <c r="V28" s="3"/>
      <c r="W28" s="3"/>
      <c r="X28" s="3"/>
      <c r="Y28" s="3"/>
    </row>
    <row r="29" spans="1:25" s="8" customFormat="1" ht="25.5" customHeight="1">
      <c r="A29" s="15">
        <v>24</v>
      </c>
      <c r="B29" s="23" t="s">
        <v>36</v>
      </c>
      <c r="C29" s="17">
        <f t="shared" si="2"/>
        <v>1078.7909999999999</v>
      </c>
      <c r="D29" s="19">
        <f>SUM(H29+L29+P29)</f>
        <v>490.68099999999998</v>
      </c>
      <c r="E29" s="19">
        <f>SUM(I29+M29+Q29)</f>
        <v>0</v>
      </c>
      <c r="F29" s="19">
        <f>SUM(J29+N29+R29)</f>
        <v>496.01</v>
      </c>
      <c r="G29" s="19">
        <f>SUM(K29+O29+S29)</f>
        <v>92.100000000000009</v>
      </c>
      <c r="H29" s="21">
        <f>-[1]проверка!H65-[1]проверка!M65-[1]проверка!H12</f>
        <v>490.68099999999998</v>
      </c>
      <c r="I29" s="21">
        <f>-[1]проверка!I65-[1]проверка!N65-[1]проверка!I12</f>
        <v>0</v>
      </c>
      <c r="J29" s="21">
        <f>-[1]проверка!J65-[1]проверка!O65-[1]проверка!J12</f>
        <v>409.96600000000001</v>
      </c>
      <c r="K29" s="21">
        <f>-[1]проверка!K65-[1]проверка!P65-[1]проверка!K12</f>
        <v>0</v>
      </c>
      <c r="L29" s="20">
        <f>-[1]проверка!R65</f>
        <v>0</v>
      </c>
      <c r="M29" s="20">
        <f>-[1]проверка!S65</f>
        <v>0</v>
      </c>
      <c r="N29" s="20">
        <f>-[1]проверка!T65</f>
        <v>0</v>
      </c>
      <c r="O29" s="20">
        <f>-[1]проверка!U65</f>
        <v>0</v>
      </c>
      <c r="P29" s="20">
        <f>-[1]проверка!W65</f>
        <v>0</v>
      </c>
      <c r="Q29" s="20">
        <f>-[1]проверка!X65</f>
        <v>0</v>
      </c>
      <c r="R29" s="21">
        <f>-[1]проверка!Y65</f>
        <v>86.043999999999997</v>
      </c>
      <c r="S29" s="21">
        <f>-[1]проверка!Z65</f>
        <v>92.100000000000009</v>
      </c>
      <c r="U29" s="3"/>
      <c r="V29" s="3"/>
      <c r="W29" s="3"/>
      <c r="X29" s="3"/>
      <c r="Y29" s="3"/>
    </row>
    <row r="30" spans="1:25" s="30" customFormat="1" ht="25.5" customHeight="1">
      <c r="A30" s="15">
        <v>25</v>
      </c>
      <c r="B30" s="32" t="s">
        <v>37</v>
      </c>
      <c r="C30" s="26">
        <f t="shared" si="2"/>
        <v>1437.9370000000001</v>
      </c>
      <c r="D30" s="27">
        <f t="shared" ref="D30:E35" si="3">SUM(H30+L30+P30)</f>
        <v>1331.3869999999999</v>
      </c>
      <c r="E30" s="33">
        <f t="shared" si="3"/>
        <v>0</v>
      </c>
      <c r="F30" s="27">
        <f t="shared" ref="F30:F35" si="4">SUM(J30+N30+R30)</f>
        <v>104.515</v>
      </c>
      <c r="G30" s="27">
        <f t="shared" ref="G30:G35" si="5">SUM(K30+O30+S30)</f>
        <v>2.0349999999999997</v>
      </c>
      <c r="H30" s="28">
        <f>-[1]проверка!H77-[1]проверка!M77-[1]проверка!C15</f>
        <v>1331.3869999999999</v>
      </c>
      <c r="I30" s="29">
        <f>-[1]проверка!I77-[1]проверка!N77-[1]проверка!D15</f>
        <v>0</v>
      </c>
      <c r="J30" s="28">
        <f>-[1]проверка!J77-[1]проверка!O77-[1]проверка!E15</f>
        <v>104.515</v>
      </c>
      <c r="K30" s="28">
        <f>-[1]проверка!K77-[1]проверка!P77-[1]проверка!F15</f>
        <v>2.0349999999999997</v>
      </c>
      <c r="L30" s="29">
        <f>-[1]проверка!R77</f>
        <v>0</v>
      </c>
      <c r="M30" s="29">
        <f>-[1]проверка!S77</f>
        <v>0</v>
      </c>
      <c r="N30" s="29">
        <f>-[1]проверка!T77</f>
        <v>0</v>
      </c>
      <c r="O30" s="29">
        <f>-[1]проверка!U77</f>
        <v>0</v>
      </c>
      <c r="P30" s="29">
        <f>[1]проверка!W77</f>
        <v>0</v>
      </c>
      <c r="Q30" s="29">
        <f>[1]проверка!X77</f>
        <v>0</v>
      </c>
      <c r="R30" s="29">
        <f>[1]проверка!Y77</f>
        <v>0</v>
      </c>
      <c r="S30" s="29">
        <f>[1]проверка!Z77</f>
        <v>0</v>
      </c>
      <c r="U30" s="3"/>
      <c r="V30" s="3"/>
      <c r="W30" s="3"/>
      <c r="X30" s="3"/>
      <c r="Y30" s="3"/>
    </row>
    <row r="31" spans="1:25" s="30" customFormat="1" ht="25.5" customHeight="1">
      <c r="A31" s="15">
        <v>26</v>
      </c>
      <c r="B31" s="32" t="str">
        <f>[1]проверка!A63</f>
        <v>ОАО "ССП "Уралсибгидромеханизация"</v>
      </c>
      <c r="C31" s="26">
        <f t="shared" si="2"/>
        <v>85.292000000000002</v>
      </c>
      <c r="D31" s="27">
        <f t="shared" si="3"/>
        <v>0</v>
      </c>
      <c r="E31" s="33">
        <f t="shared" si="3"/>
        <v>0</v>
      </c>
      <c r="F31" s="27">
        <f t="shared" si="4"/>
        <v>85.292000000000002</v>
      </c>
      <c r="G31" s="27">
        <f t="shared" si="5"/>
        <v>0</v>
      </c>
      <c r="H31" s="28">
        <f>-[1]проверка!H63-[1]проверка!M63-[1]проверка!H13</f>
        <v>0</v>
      </c>
      <c r="I31" s="28">
        <f>-[1]проверка!I63-[1]проверка!N63-[1]проверка!I13</f>
        <v>0</v>
      </c>
      <c r="J31" s="28">
        <f>-[1]проверка!J63-[1]проверка!O63-[1]проверка!J13</f>
        <v>85.292000000000002</v>
      </c>
      <c r="K31" s="28">
        <f>-[1]проверка!K63-[1]проверка!P63-[1]проверка!K13</f>
        <v>0</v>
      </c>
      <c r="L31" s="29">
        <f>-[1]проверка!R63</f>
        <v>0</v>
      </c>
      <c r="M31" s="29">
        <f>-[1]проверка!S63</f>
        <v>0</v>
      </c>
      <c r="N31" s="29">
        <f>-[1]проверка!T63</f>
        <v>0</v>
      </c>
      <c r="O31" s="29">
        <f>-[1]проверка!U63</f>
        <v>0</v>
      </c>
      <c r="P31" s="29">
        <f>-[1]проверка!W63</f>
        <v>0</v>
      </c>
      <c r="Q31" s="29">
        <f>-[1]проверка!X63</f>
        <v>0</v>
      </c>
      <c r="R31" s="29">
        <f>-[1]проверка!Y63</f>
        <v>0</v>
      </c>
      <c r="S31" s="29">
        <f>-[1]проверка!Z63</f>
        <v>0</v>
      </c>
      <c r="U31" s="3"/>
      <c r="V31" s="3"/>
      <c r="W31" s="3"/>
      <c r="X31" s="3"/>
      <c r="Y31" s="3"/>
    </row>
    <row r="32" spans="1:25" s="30" customFormat="1" ht="25.5" customHeight="1">
      <c r="A32" s="15">
        <v>27</v>
      </c>
      <c r="B32" s="32" t="s">
        <v>38</v>
      </c>
      <c r="C32" s="26">
        <f t="shared" si="2"/>
        <v>541.58500000000004</v>
      </c>
      <c r="D32" s="27">
        <f t="shared" si="3"/>
        <v>173.33700000000002</v>
      </c>
      <c r="E32" s="33">
        <f t="shared" si="3"/>
        <v>0</v>
      </c>
      <c r="F32" s="27">
        <f t="shared" si="4"/>
        <v>316.90000000000003</v>
      </c>
      <c r="G32" s="27">
        <f t="shared" si="5"/>
        <v>51.347999999999999</v>
      </c>
      <c r="H32" s="28">
        <f>-[1]проверка!H73-[1]проверка!M73-[1]проверка!H14</f>
        <v>173.33700000000002</v>
      </c>
      <c r="I32" s="28">
        <f>-[1]проверка!I73-[1]проверка!N73-[1]проверка!I14</f>
        <v>0</v>
      </c>
      <c r="J32" s="28">
        <f>-[1]проверка!J73-[1]проверка!O73-[1]проверка!J14</f>
        <v>306.66000000000003</v>
      </c>
      <c r="K32" s="28">
        <f>-[1]проверка!K73-[1]проверка!P73-[1]проверка!K14</f>
        <v>51.347999999999999</v>
      </c>
      <c r="L32" s="29">
        <f>-[1]проверка!R73</f>
        <v>0</v>
      </c>
      <c r="M32" s="29">
        <f>-[1]проверка!S73</f>
        <v>0</v>
      </c>
      <c r="N32" s="29">
        <f>-[1]проверка!T73</f>
        <v>0</v>
      </c>
      <c r="O32" s="29">
        <f>-[1]проверка!U73</f>
        <v>0</v>
      </c>
      <c r="P32" s="29">
        <f>-[1]проверка!W73</f>
        <v>0</v>
      </c>
      <c r="Q32" s="29">
        <f>-[1]проверка!X73</f>
        <v>0</v>
      </c>
      <c r="R32" s="28">
        <f>-[1]проверка!Y73</f>
        <v>10.24</v>
      </c>
      <c r="S32" s="29">
        <f>-[1]проверка!Z73</f>
        <v>0</v>
      </c>
      <c r="U32" s="3"/>
      <c r="V32" s="3"/>
      <c r="W32" s="3"/>
      <c r="X32" s="3"/>
      <c r="Y32" s="3"/>
    </row>
    <row r="33" spans="1:25" s="30" customFormat="1" ht="25.5" customHeight="1">
      <c r="A33" s="15">
        <v>28</v>
      </c>
      <c r="B33" s="32" t="s">
        <v>39</v>
      </c>
      <c r="C33" s="26">
        <f t="shared" si="2"/>
        <v>273.83600000000001</v>
      </c>
      <c r="D33" s="27">
        <f t="shared" si="3"/>
        <v>53.275999999999996</v>
      </c>
      <c r="E33" s="33">
        <f t="shared" si="3"/>
        <v>0</v>
      </c>
      <c r="F33" s="27">
        <f t="shared" si="4"/>
        <v>157.46200000000002</v>
      </c>
      <c r="G33" s="27">
        <f t="shared" si="5"/>
        <v>63.097999999999999</v>
      </c>
      <c r="H33" s="28">
        <f>-[1]проверка!H76-[1]проверка!M76</f>
        <v>53.275999999999996</v>
      </c>
      <c r="I33" s="29">
        <f>-[1]проверка!I76-[1]проверка!N76</f>
        <v>0</v>
      </c>
      <c r="J33" s="28">
        <f>-[1]проверка!J76-[1]проверка!O76</f>
        <v>157.46200000000002</v>
      </c>
      <c r="K33" s="28">
        <f>-[1]проверка!K76-[1]проверка!P76</f>
        <v>63.097999999999999</v>
      </c>
      <c r="L33" s="29">
        <f>-[1]проверка!R76</f>
        <v>0</v>
      </c>
      <c r="M33" s="29">
        <f>-[1]проверка!S76</f>
        <v>0</v>
      </c>
      <c r="N33" s="29">
        <f>-[1]проверка!T76</f>
        <v>0</v>
      </c>
      <c r="O33" s="29">
        <f>-[1]проверка!U76</f>
        <v>0</v>
      </c>
      <c r="P33" s="29">
        <f>-[1]проверка!W76</f>
        <v>0</v>
      </c>
      <c r="Q33" s="29">
        <f>-[1]проверка!X76</f>
        <v>0</v>
      </c>
      <c r="R33" s="29">
        <f>-[1]проверка!Y76</f>
        <v>0</v>
      </c>
      <c r="S33" s="29">
        <f>-[1]проверка!Z76</f>
        <v>0</v>
      </c>
      <c r="U33" s="3"/>
      <c r="V33" s="3"/>
      <c r="W33" s="3"/>
      <c r="X33" s="3"/>
      <c r="Y33" s="3"/>
    </row>
    <row r="34" spans="1:25" s="30" customFormat="1" ht="25.5" customHeight="1">
      <c r="A34" s="9">
        <v>29</v>
      </c>
      <c r="B34" s="31" t="str">
        <f>[1]проверка!A48</f>
        <v>ООО "ЭФЕС"</v>
      </c>
      <c r="C34" s="34">
        <f>SUM(D34:G34)</f>
        <v>293.07000000000005</v>
      </c>
      <c r="D34" s="9">
        <f>SUM(H34+L34+P34)</f>
        <v>0</v>
      </c>
      <c r="E34" s="9">
        <f>SUM(I34+M34+Q34)</f>
        <v>0</v>
      </c>
      <c r="F34" s="9">
        <f>SUM(J34+N34+R34)</f>
        <v>197.60300000000001</v>
      </c>
      <c r="G34" s="9">
        <f t="shared" si="5"/>
        <v>95.467000000000013</v>
      </c>
      <c r="H34" s="9">
        <f>-[1]проверка!H48-[1]проверка!M48</f>
        <v>0</v>
      </c>
      <c r="I34" s="9">
        <f>-[1]проверка!I48-[1]проверка!N48</f>
        <v>0</v>
      </c>
      <c r="J34" s="9">
        <f>-[1]проверка!J48-[1]проверка!O48</f>
        <v>99.971000000000004</v>
      </c>
      <c r="K34" s="9">
        <f>-[1]проверка!K48-[1]проверка!P48</f>
        <v>12.120000000000001</v>
      </c>
      <c r="L34" s="9">
        <f>-[1]проверка!R48</f>
        <v>0</v>
      </c>
      <c r="M34" s="9">
        <f>-[1]проверка!S48</f>
        <v>0</v>
      </c>
      <c r="N34" s="9">
        <f>'[2]02'!$F$28</f>
        <v>11.667</v>
      </c>
      <c r="O34" s="9">
        <f>-[1]проверка!U48</f>
        <v>0</v>
      </c>
      <c r="P34" s="9">
        <f>-[1]проверка!W48</f>
        <v>0</v>
      </c>
      <c r="Q34" s="9">
        <f>-[1]проверка!X48</f>
        <v>0</v>
      </c>
      <c r="R34" s="9">
        <f>-[1]проверка!Y48</f>
        <v>85.965000000000003</v>
      </c>
      <c r="S34" s="9">
        <f>-[1]проверка!Z48</f>
        <v>83.347000000000008</v>
      </c>
      <c r="U34" s="3"/>
      <c r="V34" s="3"/>
      <c r="W34" s="3"/>
      <c r="X34" s="3"/>
      <c r="Y34" s="3"/>
    </row>
    <row r="35" spans="1:25" s="30" customFormat="1" ht="25.5" customHeight="1">
      <c r="A35" s="9">
        <v>30</v>
      </c>
      <c r="B35" s="31" t="s">
        <v>40</v>
      </c>
      <c r="C35" s="34">
        <f t="shared" si="2"/>
        <v>797.50199999999995</v>
      </c>
      <c r="D35" s="9">
        <f t="shared" si="3"/>
        <v>0</v>
      </c>
      <c r="E35" s="9">
        <f t="shared" si="3"/>
        <v>0</v>
      </c>
      <c r="F35" s="9">
        <f t="shared" si="4"/>
        <v>490.83</v>
      </c>
      <c r="G35" s="9">
        <f t="shared" si="5"/>
        <v>306.67200000000003</v>
      </c>
      <c r="H35" s="9">
        <f>-[1]проверка!H67-[1]проверка!M67</f>
        <v>0</v>
      </c>
      <c r="I35" s="9">
        <f>-[1]проверка!I67-[1]проверка!N67</f>
        <v>0</v>
      </c>
      <c r="J35" s="9">
        <f>-[1]проверка!J67-[1]проверка!O67</f>
        <v>10.821</v>
      </c>
      <c r="K35" s="9">
        <f>-[1]проверка!K67-[1]проверка!P67</f>
        <v>95.751000000000005</v>
      </c>
      <c r="L35" s="9">
        <f>-[1]проверка!R67</f>
        <v>0</v>
      </c>
      <c r="M35" s="9">
        <f>-[1]проверка!S67</f>
        <v>0</v>
      </c>
      <c r="N35" s="9">
        <f>'[2]02'!$F$98</f>
        <v>14.975</v>
      </c>
      <c r="O35" s="9">
        <f>-[1]проверка!U67</f>
        <v>0</v>
      </c>
      <c r="P35" s="9">
        <f>-[1]проверка!W67</f>
        <v>0</v>
      </c>
      <c r="Q35" s="9">
        <f>-[1]проверка!X67</f>
        <v>0</v>
      </c>
      <c r="R35" s="9">
        <f>-[1]проверка!Y67</f>
        <v>465.03399999999999</v>
      </c>
      <c r="S35" s="9">
        <f>-[1]проверка!Z67</f>
        <v>210.92099999999999</v>
      </c>
      <c r="U35" s="3"/>
      <c r="V35" s="3"/>
      <c r="W35" s="3"/>
      <c r="X35" s="3"/>
      <c r="Y35" s="3"/>
    </row>
    <row r="36" spans="1:25" s="37" customFormat="1" ht="24.75" customHeight="1">
      <c r="A36" s="35"/>
      <c r="B36" s="35" t="s">
        <v>5</v>
      </c>
      <c r="C36" s="36">
        <f t="shared" ref="C36:S36" si="6">SUM(C6:C35)</f>
        <v>539959.42455999984</v>
      </c>
      <c r="D36" s="36">
        <f t="shared" si="6"/>
        <v>184710.20399999991</v>
      </c>
      <c r="E36" s="36">
        <f t="shared" si="6"/>
        <v>13248.990000000002</v>
      </c>
      <c r="F36" s="36">
        <f t="shared" si="6"/>
        <v>162411.48500000004</v>
      </c>
      <c r="G36" s="36">
        <f t="shared" si="6"/>
        <v>179588.74555999998</v>
      </c>
      <c r="H36" s="36">
        <f t="shared" si="6"/>
        <v>137467.386</v>
      </c>
      <c r="I36" s="36">
        <f t="shared" si="6"/>
        <v>13070.388000000001</v>
      </c>
      <c r="J36" s="36">
        <f t="shared" si="6"/>
        <v>132336.82300000009</v>
      </c>
      <c r="K36" s="36">
        <f t="shared" si="6"/>
        <v>55488.794000000053</v>
      </c>
      <c r="L36" s="36">
        <f t="shared" si="6"/>
        <v>46842.885000000002</v>
      </c>
      <c r="M36" s="36">
        <f t="shared" si="6"/>
        <v>76.459000000000003</v>
      </c>
      <c r="N36" s="36">
        <f t="shared" si="6"/>
        <v>43.305</v>
      </c>
      <c r="O36" s="36">
        <f t="shared" si="6"/>
        <v>0</v>
      </c>
      <c r="P36" s="36">
        <f t="shared" si="6"/>
        <v>399.93299999999999</v>
      </c>
      <c r="Q36" s="36">
        <f t="shared" si="6"/>
        <v>102.14300000000001</v>
      </c>
      <c r="R36" s="36">
        <f t="shared" si="6"/>
        <v>30031.357000000011</v>
      </c>
      <c r="S36" s="36">
        <f t="shared" si="6"/>
        <v>124099.95155999996</v>
      </c>
      <c r="U36" s="3"/>
      <c r="V36" s="3"/>
      <c r="W36" s="3"/>
      <c r="X36" s="3"/>
      <c r="Y36" s="3"/>
    </row>
    <row r="38" spans="1:25">
      <c r="C38" s="39"/>
    </row>
    <row r="39" spans="1:25">
      <c r="C39" s="39"/>
    </row>
    <row r="40" spans="1:25">
      <c r="B40" s="3"/>
    </row>
    <row r="41" spans="1:25">
      <c r="B41" s="3"/>
    </row>
    <row r="42" spans="1:25">
      <c r="B42" s="3"/>
    </row>
    <row r="43" spans="1:25">
      <c r="B43" s="3"/>
    </row>
    <row r="44" spans="1:25">
      <c r="B44" s="3"/>
    </row>
    <row r="45" spans="1:25">
      <c r="B45" s="3"/>
    </row>
    <row r="46" spans="1:25">
      <c r="B46" s="3"/>
    </row>
    <row r="47" spans="1:25">
      <c r="B47" s="3"/>
    </row>
    <row r="48" spans="1:25">
      <c r="B48" s="3"/>
    </row>
    <row r="49" spans="2:14">
      <c r="B49" s="3"/>
    </row>
    <row r="50" spans="2:14">
      <c r="B50" s="3"/>
    </row>
    <row r="51" spans="2:14">
      <c r="B51" s="3"/>
    </row>
    <row r="52" spans="2:14">
      <c r="N52" s="41"/>
    </row>
    <row r="53" spans="2:14">
      <c r="N53" s="42"/>
    </row>
    <row r="54" spans="2:14">
      <c r="N54" s="42"/>
    </row>
    <row r="55" spans="2:14">
      <c r="N55" s="43"/>
    </row>
    <row r="56" spans="2:14">
      <c r="N56" s="40"/>
    </row>
    <row r="57" spans="2:14">
      <c r="N57" s="40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.15748031496062992" right="0.15748031496062992" top="0.27559055118110237" bottom="0.19685039370078741" header="0" footer="0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</vt:lpstr>
      <vt:lpstr>'Раскрытие информации'!Область_печати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BuyanovNV</cp:lastModifiedBy>
  <dcterms:created xsi:type="dcterms:W3CDTF">2012-03-27T04:45:44Z</dcterms:created>
  <dcterms:modified xsi:type="dcterms:W3CDTF">2012-05-04T10:42:17Z</dcterms:modified>
</cp:coreProperties>
</file>